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PORTAL DE TRANSPARENCIA Y PNT\PORTAL UTR 2020\3T2020\FR.48\DIR. DE CONTABILIDAD GUB\"/>
    </mc:Choice>
  </mc:AlternateContent>
  <bookViews>
    <workbookView xWindow="0" yWindow="0" windowWidth="20490" windowHeight="894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16" r:id="rId7"/>
    <sheet name="EFE" sheetId="10" r:id="rId8"/>
    <sheet name="Indicadores" sheetId="15" r:id="rId9"/>
  </sheets>
  <definedNames>
    <definedName name="_xlnm.Print_Area" localSheetId="0">EA!$A$1:$F$80</definedName>
    <definedName name="_xlnm.Print_Area" localSheetId="4">EAA!$A$1:$I$41</definedName>
    <definedName name="_xlnm.Print_Area" localSheetId="5">EADP!$A$1:$J$48</definedName>
    <definedName name="_xlnm.Print_Area" localSheetId="2">ECSF!$A$1:$F$83</definedName>
    <definedName name="_xlnm.Print_Area" localSheetId="7">EFE!$A$1:$J$89</definedName>
    <definedName name="_xlnm.Print_Area" localSheetId="1">ESF!$A$1:$K$71</definedName>
    <definedName name="_xlnm.Print_Area" localSheetId="6">EVHP!$A$1:$I$52</definedName>
    <definedName name="_xlnm.Print_Area" localSheetId="8">Indicadores!$A$1:$F$46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5" l="1"/>
  <c r="E14" i="15"/>
  <c r="F10" i="15" l="1"/>
  <c r="E10" i="15"/>
  <c r="D37" i="1" l="1"/>
  <c r="D10" i="15" l="1"/>
  <c r="D14" i="15" l="1"/>
  <c r="I66" i="10" l="1"/>
  <c r="I65" i="10"/>
  <c r="I60" i="10"/>
  <c r="I59" i="10"/>
  <c r="I50" i="10"/>
  <c r="I45" i="10"/>
  <c r="I23" i="10"/>
  <c r="I11" i="10"/>
  <c r="H24" i="16"/>
  <c r="J54" i="1"/>
  <c r="J40" i="1"/>
  <c r="J34" i="1"/>
  <c r="J23" i="1"/>
  <c r="J36" i="1" s="1"/>
  <c r="E37" i="1"/>
  <c r="E22" i="1"/>
  <c r="E61" i="5"/>
  <c r="E54" i="5"/>
  <c r="E48" i="5"/>
  <c r="E44" i="5"/>
  <c r="E34" i="5"/>
  <c r="E30" i="5"/>
  <c r="E20" i="5"/>
  <c r="E17" i="5"/>
  <c r="E9" i="5"/>
  <c r="E27" i="5" s="1"/>
  <c r="I41" i="10" l="1"/>
  <c r="E64" i="5"/>
  <c r="E66" i="5" s="1"/>
  <c r="J48" i="1" s="1"/>
  <c r="J46" i="1" s="1"/>
  <c r="J59" i="1" s="1"/>
  <c r="J61" i="1" s="1"/>
  <c r="I54" i="10"/>
  <c r="I71" i="10"/>
  <c r="E39" i="1"/>
  <c r="I74" i="10" l="1"/>
  <c r="I79" i="10" s="1"/>
  <c r="H60" i="10"/>
  <c r="H66" i="10"/>
  <c r="D22" i="1"/>
  <c r="D54" i="5" l="1"/>
  <c r="E13" i="15" l="1"/>
  <c r="K13" i="8" l="1"/>
  <c r="H42" i="16" l="1"/>
  <c r="H41" i="16"/>
  <c r="H40" i="16"/>
  <c r="H23" i="16"/>
  <c r="H19" i="16"/>
  <c r="G22" i="16"/>
  <c r="H22" i="16" s="1"/>
  <c r="E18" i="16" l="1"/>
  <c r="H18" i="16" s="1"/>
  <c r="F38" i="16" l="1"/>
  <c r="H38" i="16" s="1"/>
  <c r="F37" i="16"/>
  <c r="H37" i="16" s="1"/>
  <c r="F36" i="16"/>
  <c r="H36" i="16" s="1"/>
  <c r="E35" i="16"/>
  <c r="D31" i="16"/>
  <c r="D30" i="16"/>
  <c r="D29" i="16"/>
  <c r="E20" i="16"/>
  <c r="H20" i="16" s="1"/>
  <c r="E17" i="16"/>
  <c r="D13" i="16"/>
  <c r="D12" i="16"/>
  <c r="D11" i="16"/>
  <c r="E33" i="16" l="1"/>
  <c r="H17" i="16"/>
  <c r="E15" i="16"/>
  <c r="H31" i="16"/>
  <c r="H30" i="16"/>
  <c r="H29" i="16"/>
  <c r="G26" i="16"/>
  <c r="G44" i="16" s="1"/>
  <c r="H13" i="16"/>
  <c r="H12" i="16"/>
  <c r="H11" i="16"/>
  <c r="D10" i="16" l="1"/>
  <c r="D28" i="16"/>
  <c r="H28" i="16" s="1"/>
  <c r="D26" i="16" l="1"/>
  <c r="H10" i="16"/>
  <c r="E26" i="16"/>
  <c r="E44" i="16" s="1"/>
  <c r="D44" i="16" l="1"/>
  <c r="I26" i="9" l="1"/>
  <c r="H26" i="9"/>
  <c r="I12" i="9"/>
  <c r="H12" i="9"/>
  <c r="D17" i="5" l="1"/>
  <c r="F33" i="15" l="1"/>
  <c r="E33" i="15"/>
  <c r="D33" i="15"/>
  <c r="F13" i="15"/>
  <c r="D13" i="15"/>
  <c r="D9" i="15"/>
  <c r="F9" i="15"/>
  <c r="E9" i="15"/>
  <c r="D17" i="15" l="1"/>
  <c r="D21" i="15" s="1"/>
  <c r="D25" i="15" s="1"/>
  <c r="F17" i="15"/>
  <c r="E17" i="15"/>
  <c r="F21" i="15" l="1"/>
  <c r="F25" i="15" s="1"/>
  <c r="E21" i="15"/>
  <c r="F35" i="16" l="1"/>
  <c r="H35" i="16" s="1"/>
  <c r="F16" i="16"/>
  <c r="F15" i="16" l="1"/>
  <c r="H15" i="16" s="1"/>
  <c r="H26" i="16" s="1"/>
  <c r="H16" i="16"/>
  <c r="F26" i="16" l="1"/>
  <c r="D14" i="8" l="1"/>
  <c r="G14" i="8" l="1"/>
  <c r="K14" i="8" s="1"/>
  <c r="D15" i="8"/>
  <c r="G15" i="8" s="1"/>
  <c r="K15" i="8" s="1"/>
  <c r="D16" i="8"/>
  <c r="G16" i="8" s="1"/>
  <c r="K16" i="8" s="1"/>
  <c r="D17" i="8"/>
  <c r="D18" i="8"/>
  <c r="D19" i="8"/>
  <c r="G19" i="8" s="1"/>
  <c r="D20" i="8"/>
  <c r="G20" i="8" s="1"/>
  <c r="H20" i="8" l="1"/>
  <c r="K20" i="8"/>
  <c r="H19" i="8"/>
  <c r="K19" i="8"/>
  <c r="H14" i="8"/>
  <c r="H16" i="8"/>
  <c r="H15" i="8"/>
  <c r="G17" i="8"/>
  <c r="G18" i="8"/>
  <c r="D34" i="5"/>
  <c r="D30" i="5"/>
  <c r="D44" i="5"/>
  <c r="D48" i="5"/>
  <c r="D9" i="5"/>
  <c r="D20" i="5"/>
  <c r="H11" i="10"/>
  <c r="H23" i="10"/>
  <c r="H45" i="10"/>
  <c r="H50" i="10"/>
  <c r="H59" i="10"/>
  <c r="D61" i="5"/>
  <c r="I40" i="1"/>
  <c r="E43" i="3" s="1"/>
  <c r="H11" i="9"/>
  <c r="H25" i="9"/>
  <c r="I11" i="9"/>
  <c r="I23" i="1"/>
  <c r="I34" i="1"/>
  <c r="E41" i="3" s="1"/>
  <c r="F12" i="8"/>
  <c r="F22" i="8"/>
  <c r="E12" i="8"/>
  <c r="E22" i="8"/>
  <c r="D48" i="2"/>
  <c r="E48" i="2" s="1"/>
  <c r="E198" i="3" s="1"/>
  <c r="D32" i="8"/>
  <c r="G32" i="8" s="1"/>
  <c r="D31" i="8"/>
  <c r="G31" i="8" s="1"/>
  <c r="D30" i="8"/>
  <c r="G30" i="8" s="1"/>
  <c r="K30" i="8" s="1"/>
  <c r="D29" i="8"/>
  <c r="G29" i="8" s="1"/>
  <c r="K29" i="8" s="1"/>
  <c r="D28" i="8"/>
  <c r="G28" i="8" s="1"/>
  <c r="K28" i="8" s="1"/>
  <c r="D27" i="8"/>
  <c r="G27" i="8" s="1"/>
  <c r="D26" i="8"/>
  <c r="G26" i="8" s="1"/>
  <c r="K26" i="8" s="1"/>
  <c r="D25" i="8"/>
  <c r="G25" i="8" s="1"/>
  <c r="K25" i="8" s="1"/>
  <c r="D24" i="8"/>
  <c r="I30" i="9"/>
  <c r="H30" i="9"/>
  <c r="I25" i="9"/>
  <c r="I16" i="9"/>
  <c r="H16" i="9"/>
  <c r="D13" i="2"/>
  <c r="E120" i="3" s="1"/>
  <c r="D37" i="2"/>
  <c r="E37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D74" i="2"/>
  <c r="E167" i="3" s="1"/>
  <c r="D73" i="2"/>
  <c r="E73" i="2" s="1"/>
  <c r="D66" i="2"/>
  <c r="E66" i="2" s="1"/>
  <c r="E211" i="3" s="1"/>
  <c r="D67" i="2"/>
  <c r="E162" i="3" s="1"/>
  <c r="D68" i="2"/>
  <c r="E163" i="3" s="1"/>
  <c r="D69" i="2"/>
  <c r="E164" i="3" s="1"/>
  <c r="D60" i="2"/>
  <c r="E60" i="2" s="1"/>
  <c r="E207" i="3" s="1"/>
  <c r="D61" i="2"/>
  <c r="E158" i="3" s="1"/>
  <c r="D59" i="2"/>
  <c r="E156" i="3" s="1"/>
  <c r="D49" i="2"/>
  <c r="E149" i="3" s="1"/>
  <c r="D50" i="2"/>
  <c r="E150" i="3" s="1"/>
  <c r="D51" i="2"/>
  <c r="E151" i="3" s="1"/>
  <c r="D52" i="2"/>
  <c r="E52" i="2" s="1"/>
  <c r="E202" i="3" s="1"/>
  <c r="D53" i="2"/>
  <c r="E53" i="2" s="1"/>
  <c r="E203" i="3" s="1"/>
  <c r="D38" i="2"/>
  <c r="E38" i="2" s="1"/>
  <c r="E190" i="3" s="1"/>
  <c r="D39" i="2"/>
  <c r="E141" i="3" s="1"/>
  <c r="D40" i="2"/>
  <c r="E142" i="3" s="1"/>
  <c r="D41" i="2"/>
  <c r="E143" i="3" s="1"/>
  <c r="D42" i="2"/>
  <c r="E42" i="2" s="1"/>
  <c r="E194" i="3" s="1"/>
  <c r="D43" i="2"/>
  <c r="E43" i="2" s="1"/>
  <c r="E195" i="3" s="1"/>
  <c r="D44" i="2"/>
  <c r="E44" i="2" s="1"/>
  <c r="E196" i="3" s="1"/>
  <c r="D24" i="2"/>
  <c r="E129" i="3" s="1"/>
  <c r="D25" i="2"/>
  <c r="E25" i="2" s="1"/>
  <c r="E180" i="3" s="1"/>
  <c r="D26" i="2"/>
  <c r="E26" i="2" s="1"/>
  <c r="E181" i="3" s="1"/>
  <c r="D27" i="2"/>
  <c r="E27" i="2" s="1"/>
  <c r="E182" i="3" s="1"/>
  <c r="D28" i="2"/>
  <c r="E133" i="3" s="1"/>
  <c r="D29" i="2"/>
  <c r="E134" i="3" s="1"/>
  <c r="D30" i="2"/>
  <c r="E135" i="3" s="1"/>
  <c r="D31" i="2"/>
  <c r="E31" i="2" s="1"/>
  <c r="E186" i="3" s="1"/>
  <c r="D23" i="2"/>
  <c r="E128" i="3" s="1"/>
  <c r="D14" i="2"/>
  <c r="E121" i="3" s="1"/>
  <c r="D15" i="2"/>
  <c r="E15" i="2" s="1"/>
  <c r="D16" i="2"/>
  <c r="E16" i="2" s="1"/>
  <c r="E173" i="3" s="1"/>
  <c r="D17" i="2"/>
  <c r="E124" i="3" s="1"/>
  <c r="D18" i="2"/>
  <c r="E18" i="2" s="1"/>
  <c r="E175" i="3" s="1"/>
  <c r="D19" i="2"/>
  <c r="E126" i="3" s="1"/>
  <c r="E105" i="3"/>
  <c r="I54" i="1"/>
  <c r="E53" i="3" s="1"/>
  <c r="E95" i="3"/>
  <c r="E76" i="3"/>
  <c r="E93" i="3"/>
  <c r="E86" i="3"/>
  <c r="E66" i="3"/>
  <c r="H17" i="8" l="1"/>
  <c r="K17" i="8"/>
  <c r="H27" i="8"/>
  <c r="K27" i="8"/>
  <c r="H31" i="8"/>
  <c r="K31" i="8"/>
  <c r="H32" i="8"/>
  <c r="K32" i="8"/>
  <c r="H18" i="8"/>
  <c r="K18" i="8"/>
  <c r="I22" i="9"/>
  <c r="E14" i="3"/>
  <c r="D39" i="1"/>
  <c r="E25" i="3" s="1"/>
  <c r="H36" i="9"/>
  <c r="H22" i="9"/>
  <c r="I36" i="9"/>
  <c r="E146" i="3"/>
  <c r="E100" i="3"/>
  <c r="E152" i="3"/>
  <c r="E157" i="3"/>
  <c r="H25" i="8"/>
  <c r="E77" i="3"/>
  <c r="E50" i="2"/>
  <c r="E200" i="3" s="1"/>
  <c r="E59" i="2"/>
  <c r="E206" i="3" s="1"/>
  <c r="E61" i="2"/>
  <c r="E208" i="3" s="1"/>
  <c r="E136" i="3"/>
  <c r="E49" i="2"/>
  <c r="E199" i="3" s="1"/>
  <c r="E94" i="3"/>
  <c r="E144" i="3"/>
  <c r="E153" i="3"/>
  <c r="D71" i="2"/>
  <c r="E165" i="3" s="1"/>
  <c r="E40" i="2"/>
  <c r="E192" i="3" s="1"/>
  <c r="H30" i="8"/>
  <c r="E30" i="2"/>
  <c r="E185" i="3" s="1"/>
  <c r="E69" i="2"/>
  <c r="E214" i="3" s="1"/>
  <c r="E17" i="2"/>
  <c r="E174" i="3" s="1"/>
  <c r="E123" i="3"/>
  <c r="E161" i="3"/>
  <c r="E23" i="2"/>
  <c r="E178" i="3" s="1"/>
  <c r="E166" i="3"/>
  <c r="D22" i="8"/>
  <c r="G22" i="8" s="1"/>
  <c r="H22" i="8" s="1"/>
  <c r="E19" i="2"/>
  <c r="E176" i="3" s="1"/>
  <c r="E145" i="3"/>
  <c r="E216" i="3"/>
  <c r="E140" i="3"/>
  <c r="D46" i="2"/>
  <c r="E147" i="3" s="1"/>
  <c r="E125" i="3"/>
  <c r="E122" i="3"/>
  <c r="E130" i="3"/>
  <c r="E39" i="2"/>
  <c r="E191" i="3" s="1"/>
  <c r="D57" i="2"/>
  <c r="E155" i="3" s="1"/>
  <c r="E68" i="2"/>
  <c r="E213" i="3" s="1"/>
  <c r="E74" i="2"/>
  <c r="E217" i="3" s="1"/>
  <c r="G24" i="8"/>
  <c r="K24" i="8" s="1"/>
  <c r="H28" i="8"/>
  <c r="E148" i="3"/>
  <c r="E29" i="2"/>
  <c r="E184" i="3" s="1"/>
  <c r="D12" i="8"/>
  <c r="E14" i="2"/>
  <c r="E171" i="3" s="1"/>
  <c r="E67" i="2"/>
  <c r="E212" i="3" s="1"/>
  <c r="E13" i="2"/>
  <c r="E170" i="3" s="1"/>
  <c r="H26" i="8"/>
  <c r="H54" i="10"/>
  <c r="H41" i="10"/>
  <c r="F10" i="8"/>
  <c r="H29" i="8"/>
  <c r="E10" i="8"/>
  <c r="E51" i="2"/>
  <c r="I36" i="1"/>
  <c r="E41" i="2"/>
  <c r="E193" i="3" s="1"/>
  <c r="D35" i="2"/>
  <c r="E34" i="3"/>
  <c r="E139" i="3"/>
  <c r="E28" i="2"/>
  <c r="E183" i="3" s="1"/>
  <c r="E132" i="3"/>
  <c r="E131" i="3"/>
  <c r="E24" i="3"/>
  <c r="D21" i="2"/>
  <c r="E127" i="3" s="1"/>
  <c r="E24" i="2"/>
  <c r="E172" i="3"/>
  <c r="D11" i="2"/>
  <c r="D64" i="5"/>
  <c r="D27" i="5"/>
  <c r="K26" i="16" l="1"/>
  <c r="I38" i="9"/>
  <c r="I40" i="9" s="1"/>
  <c r="I44" i="9" s="1"/>
  <c r="E99" i="3"/>
  <c r="E57" i="2"/>
  <c r="E205" i="3" s="1"/>
  <c r="E108" i="3"/>
  <c r="D10" i="8"/>
  <c r="H38" i="9"/>
  <c r="H40" i="9" s="1"/>
  <c r="H44" i="9" s="1"/>
  <c r="E11" i="2"/>
  <c r="E169" i="3" s="1"/>
  <c r="G12" i="8"/>
  <c r="G10" i="8" s="1"/>
  <c r="D33" i="2"/>
  <c r="E137" i="3" s="1"/>
  <c r="H24" i="8"/>
  <c r="E71" i="2"/>
  <c r="E215" i="3" s="1"/>
  <c r="E201" i="3"/>
  <c r="E46" i="2"/>
  <c r="E197" i="3" s="1"/>
  <c r="E42" i="3"/>
  <c r="E35" i="2"/>
  <c r="E138" i="3"/>
  <c r="E179" i="3"/>
  <c r="E21" i="2"/>
  <c r="E119" i="3"/>
  <c r="D9" i="2"/>
  <c r="E118" i="3" s="1"/>
  <c r="D66" i="5"/>
  <c r="I48" i="1" s="1"/>
  <c r="F34" i="16" l="1"/>
  <c r="E109" i="3"/>
  <c r="H12" i="8"/>
  <c r="H10" i="8" s="1"/>
  <c r="E33" i="2"/>
  <c r="E187" i="3" s="1"/>
  <c r="E188" i="3"/>
  <c r="E177" i="3"/>
  <c r="E9" i="2"/>
  <c r="E168" i="3" s="1"/>
  <c r="F33" i="16" l="1"/>
  <c r="H33" i="16" s="1"/>
  <c r="H34" i="16"/>
  <c r="E48" i="3"/>
  <c r="D65" i="2"/>
  <c r="E65" i="2" s="1"/>
  <c r="E63" i="2" s="1"/>
  <c r="E55" i="2" s="1"/>
  <c r="E204" i="3" s="1"/>
  <c r="I46" i="1"/>
  <c r="I59" i="1" s="1"/>
  <c r="F44" i="16" l="1"/>
  <c r="H44" i="16" s="1"/>
  <c r="K44" i="16" s="1"/>
  <c r="I61" i="1"/>
  <c r="E57" i="3" s="1"/>
  <c r="E209" i="3"/>
  <c r="E47" i="3"/>
  <c r="E56" i="3"/>
  <c r="E160" i="3"/>
  <c r="E210" i="3"/>
  <c r="D63" i="2"/>
  <c r="E159" i="3" s="1"/>
  <c r="D55" i="2" l="1"/>
  <c r="E154" i="3" s="1"/>
  <c r="H65" i="10" l="1"/>
  <c r="H71" i="10" s="1"/>
  <c r="H74" i="10" s="1"/>
  <c r="H78" i="10" l="1"/>
  <c r="H79" i="10" s="1"/>
  <c r="L79" i="10" s="1"/>
  <c r="L78" i="10"/>
  <c r="E25" i="15" l="1"/>
</calcChain>
</file>

<file path=xl/sharedStrings.xml><?xml version="1.0" encoding="utf-8"?>
<sst xmlns="http://schemas.openxmlformats.org/spreadsheetml/2006/main" count="622" uniqueCount="248">
  <si>
    <t>Estado de Situación Financiera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</si>
  <si>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</si>
  <si>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</si>
  <si>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</si>
  <si>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</si>
  <si>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</si>
  <si>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</si>
  <si>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</si>
  <si>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</si>
  <si>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</si>
  <si>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</si>
  <si>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</si>
  <si>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</si>
  <si>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</si>
  <si>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</si>
  <si>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</si>
  <si>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</si>
  <si>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</si>
  <si>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</si>
  <si>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</si>
  <si>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</si>
  <si>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</si>
  <si>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</si>
  <si>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</si>
  <si>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</si>
  <si>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</si>
  <si>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</si>
  <si>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</si>
  <si>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</si>
  <si>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</si>
  <si>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</si>
  <si>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</si>
  <si>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</si>
  <si>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</si>
  <si>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</si>
  <si>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</si>
  <si>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</si>
  <si>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</si>
  <si>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</si>
  <si>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</si>
  <si>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</si>
  <si>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</si>
  <si>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</si>
  <si>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</si>
  <si>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</si>
  <si>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</si>
  <si>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</si>
  <si>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</si>
  <si>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</si>
  <si>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</si>
  <si>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</si>
  <si>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</si>
  <si>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</si>
  <si>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</si>
  <si>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</si>
  <si>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</si>
  <si>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</si>
  <si>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</si>
  <si>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</si>
  <si>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</si>
  <si>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</si>
  <si>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</si>
  <si>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</si>
  <si>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</si>
  <si>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</si>
  <si>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</si>
  <si>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</si>
  <si>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</si>
  <si>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</si>
  <si>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</si>
  <si>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</si>
  <si>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</si>
  <si>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</si>
  <si>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</si>
  <si>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</si>
  <si>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</si>
  <si>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</si>
  <si>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</si>
  <si>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</si>
  <si>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</si>
  <si>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</si>
  <si>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</si>
  <si>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</si>
  <si>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</si>
  <si>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</si>
  <si>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</si>
  <si>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</si>
  <si>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</si>
  <si>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</si>
  <si>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</si>
  <si>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</si>
  <si>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</si>
  <si>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</si>
  <si>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</si>
  <si>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</si>
  <si>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</si>
  <si>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</si>
  <si>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</si>
  <si>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</si>
  <si>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</si>
  <si>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</si>
  <si>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</si>
  <si>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</si>
  <si>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</si>
  <si>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</si>
  <si>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</si>
  <si>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</si>
  <si>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</si>
  <si>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</si>
  <si>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</si>
  <si>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</si>
  <si>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</si>
  <si>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</si>
  <si>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</si>
  <si>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</si>
  <si>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</si>
  <si>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</si>
  <si>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</si>
  <si>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</si>
  <si>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</si>
  <si>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</si>
  <si>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</si>
  <si>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</si>
  <si>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</si>
  <si>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</si>
  <si>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</si>
  <si>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 xml:space="preserve"> 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</si>
  <si>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</si>
  <si>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</si>
  <si>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</si>
  <si>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</si>
  <si>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Estado Analítico del Activo</t>
  </si>
  <si>
    <t>Saldo Inicial</t>
  </si>
  <si>
    <t>Cargos del Periodo</t>
  </si>
  <si>
    <t>Saldo Final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</si>
  <si>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</si>
  <si>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</si>
  <si>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</si>
  <si>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</si>
  <si>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</si>
  <si>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</si>
  <si>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</si>
  <si>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</si>
  <si>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</si>
  <si>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</si>
  <si>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</si>
  <si>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</si>
  <si>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</si>
  <si>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</si>
  <si>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</si>
  <si>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</si>
  <si>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</si>
  <si>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</si>
  <si>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</si>
  <si>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</si>
  <si>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</si>
  <si>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</si>
  <si>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</si>
  <si>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</si>
  <si>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</si>
  <si>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</si>
  <si>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</si>
  <si>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</si>
  <si>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</si>
  <si>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</si>
  <si>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</si>
  <si>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</si>
  <si>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</si>
  <si>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</si>
  <si>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</si>
  <si>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</si>
  <si>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</si>
  <si>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</si>
  <si>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</si>
  <si>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</si>
  <si>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Aumento por Insuficiencia de Estimaciones por Pérdida o Deterioro y Obsolescencia</t>
  </si>
  <si>
    <t>Cuotas y Aportaciones de Seguridad Social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</si>
  <si>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</si>
  <si>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</si>
  <si>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</si>
  <si>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</si>
  <si>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</si>
  <si>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</si>
  <si>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Efectivo y Equivalentes al Efectivo al Inicio del Ejericio</t>
  </si>
  <si>
    <t>Efectivo y Equivalentes al Efectivo al Final del Ejericio</t>
  </si>
  <si>
    <t>Devengado</t>
  </si>
  <si>
    <t>Estimado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</si>
  <si>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</si>
  <si>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</si>
  <si>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</si>
  <si>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</si>
  <si>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</si>
  <si>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</si>
  <si>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</si>
  <si>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</si>
  <si>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</si>
  <si>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</si>
  <si>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</si>
  <si>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</si>
  <si>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Flujos de Efectivo de las Actividades de Operación</t>
  </si>
  <si>
    <t>Exceso o Insuficiencia en la Actualización de la Hacienda Pública / Patrimonio</t>
  </si>
  <si>
    <t xml:space="preserve">    Aportaciones </t>
  </si>
  <si>
    <t xml:space="preserve">    Donaciones de Capital</t>
  </si>
  <si>
    <t xml:space="preserve">    Actualización de la Hacienda Pública/Patrimonio</t>
  </si>
  <si>
    <t xml:space="preserve">    Resultados del Ejercicio (Ahorro/Desahorro)</t>
  </si>
  <si>
    <t xml:space="preserve">    Resultados de Ejercicios Anteriores</t>
  </si>
  <si>
    <t xml:space="preserve">    Revalúos  </t>
  </si>
  <si>
    <t xml:space="preserve">    Reservas</t>
  </si>
  <si>
    <t xml:space="preserve">    Rectificaciones de Resultados de Ejercicios Anteriores</t>
  </si>
  <si>
    <t xml:space="preserve">    Resultado por Posición Monetaria</t>
  </si>
  <si>
    <t xml:space="preserve">    Resultado por Tenencia de Activos no Monetarios</t>
  </si>
  <si>
    <t xml:space="preserve">    Aportaciones</t>
  </si>
  <si>
    <t xml:space="preserve">    Resultado por Tenencia de Activos No Monetarios</t>
  </si>
  <si>
    <t>Ingresos de Gestión</t>
  </si>
  <si>
    <t xml:space="preserve">Productos 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</si>
  <si>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</si>
  <si>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</si>
  <si>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</si>
  <si>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</si>
  <si>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</si>
  <si>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Productos</t>
  </si>
  <si>
    <t>Bajo protesta de decir verdad declaramos que los Estados Financieros y sus Notas, son razonablemente correctos y son responsabilidad del emisor.</t>
  </si>
  <si>
    <t>PODER EJECUTIVO DEL ESTADO DE CAMPECHE</t>
  </si>
  <si>
    <t>Bajo protesta de decir verdad declaramos que los Estados Financieros y sus Notas, son razonablemente correctos y son responsabilidad del emisor</t>
  </si>
  <si>
    <r>
      <t xml:space="preserve">Pagado </t>
    </r>
    <r>
      <rPr>
        <b/>
        <vertAlign val="superscript"/>
        <sz val="9"/>
        <color theme="0"/>
        <rFont val="Azo Sans"/>
        <family val="3"/>
      </rPr>
      <t>3</t>
    </r>
  </si>
  <si>
    <r>
      <t xml:space="preserve">1. Ingresos del Gobierno de la Entidad Federativa </t>
    </r>
    <r>
      <rPr>
        <b/>
        <vertAlign val="superscript"/>
        <sz val="9"/>
        <color indexed="8"/>
        <rFont val="Azo Sans"/>
        <family val="3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</si>
  <si>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zo Sans"/>
        <family val="3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</si>
  <si>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zo Sans"/>
        <family val="3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</si>
  <si>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zo Sans"/>
        <family val="3"/>
      </rPr>
      <t>2</t>
    </r>
  </si>
  <si>
    <t>Abonos del Período</t>
  </si>
  <si>
    <t>Variación del Período</t>
  </si>
  <si>
    <t>Saldo Inicial del Período</t>
  </si>
  <si>
    <t>Saldo Final del Período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</si>
  <si>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</si>
  <si>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</si>
  <si>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</si>
  <si>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Pública/Patrimonio Neto Final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</si>
  <si>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</si>
  <si>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</si>
  <si>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</si>
  <si>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</si>
  <si>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Transferencias, Asignaciones, Subsidios y Otras Ayudas</t>
  </si>
  <si>
    <t>Del 1 de enero al 30 de septiembre de 2020 y del 1 de enero al 31 de diciembre 2019</t>
  </si>
  <si>
    <t>Al 30 de septiembre de 2020 y al 31 de diciembre 2019</t>
  </si>
  <si>
    <t>Del 1 de enero al 30 de septiembre de 2020 y del 1 de enero al 31 de diciembre de 2019</t>
  </si>
  <si>
    <t>Del 1 de enero al 30 de septiembre de 2020</t>
  </si>
  <si>
    <t>Del  1 de enero al 30 de septiembre de 2020</t>
  </si>
  <si>
    <t>Flujo de Fondos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</si>
</sst>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0_ ;\-#,##0\ "/>
    <numFmt numFmtId="168" formatCode="#,##0.000"/>
    <numFmt numFmtId="169" formatCode="#,##0.0000000000"/>
    <numFmt numFmtId="170" formatCode="#,##0.00000000000000000"/>
    <numFmt numFmtId="171" formatCode="[$-1080A]#,##0.00;\(#,##0.00\)"/>
  </numFmts>
  <fonts count="4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9"/>
      <name val="Azo Sans"/>
      <family val="3"/>
    </font>
    <font>
      <sz val="11"/>
      <color theme="1"/>
      <name val="Azo Sans"/>
      <family val="3"/>
    </font>
    <font>
      <b/>
      <sz val="9"/>
      <color theme="1"/>
      <name val="Azo Sans"/>
      <family val="3"/>
    </font>
    <font>
      <b/>
      <sz val="9"/>
      <name val="Azo Sans"/>
      <family val="3"/>
    </font>
    <font>
      <sz val="9"/>
      <color theme="1"/>
      <name val="Azo Sans"/>
      <family val="3"/>
    </font>
    <font>
      <sz val="9"/>
      <color theme="0"/>
      <name val="Azo Sans"/>
      <family val="3"/>
    </font>
    <font>
      <b/>
      <sz val="9"/>
      <color theme="0"/>
      <name val="Azo Sans"/>
      <family val="3"/>
    </font>
    <font>
      <b/>
      <i/>
      <sz val="9"/>
      <name val="Azo Sans"/>
      <family val="3"/>
    </font>
    <font>
      <i/>
      <sz val="9"/>
      <color theme="1"/>
      <name val="Azo Sans"/>
      <family val="3"/>
    </font>
    <font>
      <i/>
      <sz val="9"/>
      <name val="Azo Sans"/>
      <family val="3"/>
    </font>
    <font>
      <b/>
      <sz val="7"/>
      <name val="Azo Sans"/>
      <family val="3"/>
    </font>
    <font>
      <b/>
      <sz val="7"/>
      <color theme="0"/>
      <name val="Azo Sans"/>
      <family val="3"/>
    </font>
    <font>
      <sz val="7"/>
      <color theme="1"/>
      <name val="Azo Sans"/>
      <family val="3"/>
    </font>
    <font>
      <b/>
      <sz val="7"/>
      <color theme="1"/>
      <name val="Azo Sans"/>
      <family val="3"/>
    </font>
    <font>
      <sz val="36"/>
      <color theme="0"/>
      <name val="Azo Sans"/>
      <family val="3"/>
    </font>
    <font>
      <sz val="7"/>
      <name val="Azo Sans"/>
      <family val="3"/>
    </font>
    <font>
      <sz val="9"/>
      <color rgb="FFFF0000"/>
      <name val="Azo Sans"/>
      <family val="3"/>
    </font>
    <font>
      <b/>
      <sz val="9"/>
      <color theme="0" tint="-0.499984740745262"/>
      <name val="Azo Sans"/>
      <family val="3"/>
    </font>
    <font>
      <b/>
      <i/>
      <sz val="9"/>
      <color theme="1"/>
      <name val="Azo Sans"/>
      <family val="3"/>
    </font>
    <font>
      <sz val="22"/>
      <color rgb="FFFF0000"/>
      <name val="Azo Sans"/>
      <family val="3"/>
    </font>
    <font>
      <sz val="10"/>
      <color theme="1"/>
      <name val="Azo Sans"/>
      <family val="3"/>
    </font>
    <font>
      <sz val="10"/>
      <name val="Azo Sans"/>
      <family val="3"/>
    </font>
    <font>
      <b/>
      <sz val="9"/>
      <color theme="1" tint="0.34998626667073579"/>
      <name val="Azo Sans"/>
      <family val="3"/>
    </font>
    <font>
      <b/>
      <vertAlign val="superscript"/>
      <sz val="9"/>
      <color theme="0"/>
      <name val="Azo Sans"/>
      <family val="3"/>
    </font>
    <font>
      <b/>
      <vertAlign val="superscript"/>
      <sz val="9"/>
      <color indexed="8"/>
      <name val="Azo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2F837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7" fillId="0" borderId="0"/>
  </cellStyleXfs>
  <cellXfs count="454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/>
    <xf numFmtId="0" fontId="13" fillId="4" borderId="0" xfId="0" applyFont="1" applyFill="1" applyBorder="1" applyProtection="1"/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1" applyNumberFormat="1" applyFont="1" applyFill="1" applyBorder="1" applyAlignment="1">
      <alignment horizontal="centerContinuous" vertical="center"/>
    </xf>
    <xf numFmtId="0" fontId="15" fillId="4" borderId="0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13" fillId="4" borderId="0" xfId="0" applyFont="1" applyFill="1" applyBorder="1" applyAlignment="1"/>
    <xf numFmtId="0" fontId="12" fillId="4" borderId="0" xfId="0" applyFont="1" applyFill="1" applyBorder="1"/>
    <xf numFmtId="0" fontId="13" fillId="4" borderId="0" xfId="0" applyFont="1" applyFill="1" applyAlignment="1"/>
    <xf numFmtId="0" fontId="5" fillId="4" borderId="0" xfId="0" applyFont="1" applyFill="1"/>
    <xf numFmtId="0" fontId="13" fillId="4" borderId="0" xfId="0" applyFont="1" applyFill="1" applyAlignment="1">
      <alignment horizontal="left" wrapText="1"/>
    </xf>
    <xf numFmtId="4" fontId="5" fillId="4" borderId="0" xfId="2" applyNumberFormat="1" applyFont="1" applyFill="1" applyBorder="1" applyAlignment="1" applyProtection="1">
      <alignment vertical="top"/>
      <protection locked="0"/>
    </xf>
    <xf numFmtId="0" fontId="15" fillId="4" borderId="0" xfId="0" applyFont="1" applyFill="1" applyBorder="1" applyAlignment="1">
      <alignment horizontal="center"/>
    </xf>
    <xf numFmtId="4" fontId="5" fillId="4" borderId="0" xfId="0" applyNumberFormat="1" applyFont="1" applyFill="1" applyBorder="1" applyAlignment="1" applyProtection="1">
      <alignment vertical="top"/>
      <protection locked="0"/>
    </xf>
    <xf numFmtId="4" fontId="13" fillId="4" borderId="0" xfId="0" applyNumberFormat="1" applyFont="1" applyFill="1" applyBorder="1"/>
    <xf numFmtId="4" fontId="13" fillId="4" borderId="0" xfId="0" applyNumberFormat="1" applyFont="1" applyFill="1"/>
    <xf numFmtId="4" fontId="13" fillId="4" borderId="0" xfId="0" applyNumberFormat="1" applyFont="1" applyFill="1" applyAlignment="1">
      <alignment horizontal="left" wrapText="1"/>
    </xf>
    <xf numFmtId="4" fontId="13" fillId="4" borderId="0" xfId="0" applyNumberFormat="1" applyFont="1" applyFill="1" applyBorder="1" applyAlignment="1">
      <alignment vertical="top"/>
    </xf>
    <xf numFmtId="4" fontId="13" fillId="4" borderId="0" xfId="0" applyNumberFormat="1" applyFont="1" applyFill="1" applyBorder="1" applyProtection="1"/>
    <xf numFmtId="168" fontId="13" fillId="4" borderId="0" xfId="0" applyNumberFormat="1" applyFont="1" applyFill="1" applyBorder="1"/>
    <xf numFmtId="169" fontId="13" fillId="4" borderId="0" xfId="0" applyNumberFormat="1" applyFont="1" applyFill="1" applyAlignment="1">
      <alignment horizontal="left" wrapText="1"/>
    </xf>
    <xf numFmtId="170" fontId="13" fillId="4" borderId="0" xfId="0" applyNumberFormat="1" applyFont="1" applyFill="1" applyAlignment="1">
      <alignment horizontal="left" wrapText="1"/>
    </xf>
    <xf numFmtId="43" fontId="13" fillId="4" borderId="0" xfId="2" applyFont="1" applyFill="1" applyBorder="1"/>
    <xf numFmtId="0" fontId="13" fillId="4" borderId="0" xfId="0" applyFont="1" applyFill="1" applyBorder="1" applyAlignment="1">
      <alignment horizontal="center"/>
    </xf>
    <xf numFmtId="0" fontId="2" fillId="4" borderId="0" xfId="3" applyFont="1" applyFill="1" applyBorder="1" applyAlignment="1">
      <alignment horizontal="center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13" fillId="4" borderId="0" xfId="0" applyFont="1" applyFill="1" applyAlignment="1">
      <alignment wrapText="1"/>
    </xf>
    <xf numFmtId="0" fontId="13" fillId="4" borderId="0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vertical="center"/>
    </xf>
    <xf numFmtId="4" fontId="2" fillId="4" borderId="0" xfId="0" applyNumberFormat="1" applyFont="1" applyFill="1" applyBorder="1" applyAlignment="1">
      <alignment vertical="top" wrapText="1"/>
    </xf>
    <xf numFmtId="166" fontId="12" fillId="4" borderId="0" xfId="2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left" wrapText="1"/>
    </xf>
    <xf numFmtId="0" fontId="5" fillId="4" borderId="0" xfId="0" applyFont="1" applyFill="1" applyBorder="1" applyAlignment="1"/>
    <xf numFmtId="0" fontId="2" fillId="4" borderId="0" xfId="0" applyFont="1" applyFill="1" applyBorder="1"/>
    <xf numFmtId="4" fontId="5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43" fontId="13" fillId="4" borderId="0" xfId="2" applyFont="1" applyFill="1"/>
    <xf numFmtId="164" fontId="13" fillId="4" borderId="0" xfId="0" applyNumberFormat="1" applyFont="1" applyFill="1"/>
    <xf numFmtId="43" fontId="13" fillId="4" borderId="0" xfId="0" applyNumberFormat="1" applyFont="1" applyFill="1"/>
    <xf numFmtId="43" fontId="13" fillId="4" borderId="0" xfId="2" applyFont="1" applyFill="1" applyAlignment="1">
      <alignment wrapText="1"/>
    </xf>
    <xf numFmtId="0" fontId="0" fillId="4" borderId="0" xfId="0" applyFill="1" applyBorder="1" applyAlignment="1"/>
    <xf numFmtId="0" fontId="18" fillId="4" borderId="0" xfId="3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 vertical="center"/>
    </xf>
    <xf numFmtId="166" fontId="24" fillId="7" borderId="6" xfId="2" applyNumberFormat="1" applyFont="1" applyFill="1" applyBorder="1" applyAlignment="1">
      <alignment horizontal="center" vertical="center"/>
    </xf>
    <xf numFmtId="0" fontId="24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1" fillId="4" borderId="0" xfId="3" applyFont="1" applyFill="1" applyBorder="1" applyAlignment="1">
      <alignment vertical="center"/>
    </xf>
    <xf numFmtId="0" fontId="18" fillId="4" borderId="0" xfId="3" applyFont="1" applyFill="1" applyBorder="1" applyAlignment="1"/>
    <xf numFmtId="0" fontId="22" fillId="4" borderId="2" xfId="0" applyFont="1" applyFill="1" applyBorder="1" applyAlignment="1"/>
    <xf numFmtId="0" fontId="21" fillId="4" borderId="1" xfId="0" applyFont="1" applyFill="1" applyBorder="1" applyAlignment="1"/>
    <xf numFmtId="3" fontId="18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4" fontId="21" fillId="4" borderId="0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left" vertical="top"/>
    </xf>
    <xf numFmtId="4" fontId="18" fillId="4" borderId="0" xfId="2" applyNumberFormat="1" applyFont="1" applyFill="1" applyBorder="1" applyAlignment="1" applyProtection="1">
      <alignment vertical="center"/>
      <protection locked="0"/>
    </xf>
    <xf numFmtId="171" fontId="18" fillId="4" borderId="0" xfId="0" applyNumberFormat="1" applyFont="1" applyFill="1" applyBorder="1" applyAlignment="1" applyProtection="1">
      <alignment vertical="center"/>
      <protection locked="0"/>
    </xf>
    <xf numFmtId="0" fontId="21" fillId="4" borderId="0" xfId="0" applyFont="1" applyFill="1" applyBorder="1" applyAlignment="1">
      <alignment vertical="top" wrapText="1"/>
    </xf>
    <xf numFmtId="0" fontId="25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top"/>
    </xf>
    <xf numFmtId="4" fontId="25" fillId="4" borderId="0" xfId="0" applyNumberFormat="1" applyFont="1" applyFill="1" applyBorder="1" applyAlignment="1">
      <alignment vertical="center"/>
    </xf>
    <xf numFmtId="0" fontId="26" fillId="4" borderId="2" xfId="0" applyFont="1" applyFill="1" applyBorder="1" applyAlignment="1">
      <alignment vertical="top"/>
    </xf>
    <xf numFmtId="0" fontId="22" fillId="4" borderId="1" xfId="0" applyFont="1" applyFill="1" applyBorder="1"/>
    <xf numFmtId="4" fontId="21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vertical="top"/>
    </xf>
    <xf numFmtId="4" fontId="27" fillId="4" borderId="0" xfId="0" applyNumberFormat="1" applyFont="1" applyFill="1" applyBorder="1" applyAlignment="1">
      <alignment vertical="center"/>
    </xf>
    <xf numFmtId="4" fontId="25" fillId="4" borderId="0" xfId="2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vertical="top" wrapText="1"/>
    </xf>
    <xf numFmtId="0" fontId="22" fillId="4" borderId="0" xfId="0" applyFont="1" applyFill="1" applyBorder="1" applyAlignment="1">
      <alignment vertical="top"/>
    </xf>
    <xf numFmtId="0" fontId="22" fillId="4" borderId="3" xfId="0" applyFont="1" applyFill="1" applyBorder="1"/>
    <xf numFmtId="0" fontId="22" fillId="4" borderId="4" xfId="0" applyFont="1" applyFill="1" applyBorder="1"/>
    <xf numFmtId="0" fontId="22" fillId="4" borderId="5" xfId="0" applyFont="1" applyFill="1" applyBorder="1"/>
    <xf numFmtId="0" fontId="22" fillId="4" borderId="0" xfId="0" applyFont="1" applyFill="1" applyBorder="1"/>
    <xf numFmtId="0" fontId="18" fillId="4" borderId="0" xfId="0" applyFont="1" applyFill="1" applyBorder="1"/>
    <xf numFmtId="43" fontId="18" fillId="4" borderId="0" xfId="2" applyFont="1" applyFill="1" applyBorder="1"/>
    <xf numFmtId="0" fontId="22" fillId="4" borderId="0" xfId="0" applyFont="1" applyFill="1"/>
    <xf numFmtId="0" fontId="18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43" fontId="18" fillId="4" borderId="0" xfId="2" applyFont="1" applyFill="1" applyBorder="1" applyAlignment="1">
      <alignment vertical="top"/>
    </xf>
    <xf numFmtId="0" fontId="18" fillId="4" borderId="0" xfId="0" applyFont="1" applyFill="1" applyBorder="1" applyAlignment="1" applyProtection="1">
      <alignment vertical="top" wrapText="1"/>
      <protection locked="0"/>
    </xf>
    <xf numFmtId="0" fontId="21" fillId="4" borderId="0" xfId="1" applyNumberFormat="1" applyFont="1" applyFill="1" applyBorder="1" applyAlignment="1">
      <alignment vertical="center"/>
    </xf>
    <xf numFmtId="4" fontId="21" fillId="4" borderId="0" xfId="1" applyNumberFormat="1" applyFont="1" applyFill="1" applyBorder="1" applyAlignment="1">
      <alignment vertical="center"/>
    </xf>
    <xf numFmtId="0" fontId="24" fillId="7" borderId="8" xfId="0" applyFont="1" applyFill="1" applyBorder="1"/>
    <xf numFmtId="0" fontId="24" fillId="7" borderId="4" xfId="2" applyNumberFormat="1" applyFont="1" applyFill="1" applyBorder="1" applyAlignment="1">
      <alignment horizontal="center" vertical="center"/>
    </xf>
    <xf numFmtId="0" fontId="24" fillId="7" borderId="5" xfId="0" applyFont="1" applyFill="1" applyBorder="1"/>
    <xf numFmtId="0" fontId="21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4" fontId="18" fillId="4" borderId="0" xfId="0" applyNumberFormat="1" applyFont="1" applyFill="1" applyBorder="1" applyAlignment="1">
      <alignment vertical="top"/>
    </xf>
    <xf numFmtId="0" fontId="21" fillId="4" borderId="0" xfId="0" applyFont="1" applyFill="1" applyBorder="1" applyAlignment="1">
      <alignment vertical="top"/>
    </xf>
    <xf numFmtId="4" fontId="18" fillId="4" borderId="0" xfId="0" applyNumberFormat="1" applyFont="1" applyFill="1" applyBorder="1" applyAlignment="1" applyProtection="1">
      <alignment vertical="center"/>
      <protection locked="0"/>
    </xf>
    <xf numFmtId="0" fontId="18" fillId="4" borderId="0" xfId="0" applyFont="1" applyFill="1" applyBorder="1" applyAlignment="1">
      <alignment vertical="top" wrapText="1"/>
    </xf>
    <xf numFmtId="0" fontId="18" fillId="4" borderId="0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vertical="top"/>
    </xf>
    <xf numFmtId="0" fontId="21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4" fontId="18" fillId="4" borderId="0" xfId="2" applyNumberFormat="1" applyFont="1" applyFill="1" applyBorder="1"/>
    <xf numFmtId="0" fontId="18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right" vertical="top"/>
    </xf>
    <xf numFmtId="0" fontId="18" fillId="4" borderId="0" xfId="0" applyFont="1" applyFill="1" applyBorder="1" applyAlignment="1">
      <alignment horizontal="right"/>
    </xf>
    <xf numFmtId="4" fontId="22" fillId="4" borderId="0" xfId="0" applyNumberFormat="1" applyFont="1" applyFill="1" applyBorder="1"/>
    <xf numFmtId="0" fontId="21" fillId="4" borderId="0" xfId="3" applyFont="1" applyFill="1" applyBorder="1" applyAlignment="1"/>
    <xf numFmtId="4" fontId="21" fillId="4" borderId="0" xfId="3" applyNumberFormat="1" applyFont="1" applyFill="1" applyBorder="1" applyAlignment="1"/>
    <xf numFmtId="0" fontId="34" fillId="7" borderId="9" xfId="0" applyFont="1" applyFill="1" applyBorder="1" applyAlignment="1">
      <alignment horizontal="center" vertical="center"/>
    </xf>
    <xf numFmtId="4" fontId="24" fillId="7" borderId="6" xfId="2" applyNumberFormat="1" applyFont="1" applyFill="1" applyBorder="1" applyAlignment="1">
      <alignment horizontal="center" vertical="center"/>
    </xf>
    <xf numFmtId="4" fontId="18" fillId="4" borderId="0" xfId="3" applyNumberFormat="1" applyFont="1" applyFill="1" applyBorder="1" applyAlignment="1"/>
    <xf numFmtId="0" fontId="21" fillId="4" borderId="0" xfId="3" applyFont="1" applyFill="1" applyBorder="1" applyAlignment="1">
      <alignment vertical="top"/>
    </xf>
    <xf numFmtId="4" fontId="35" fillId="4" borderId="0" xfId="3" applyNumberFormat="1" applyFont="1" applyFill="1" applyBorder="1" applyAlignment="1">
      <alignment horizontal="center"/>
    </xf>
    <xf numFmtId="4" fontId="21" fillId="4" borderId="0" xfId="0" applyNumberFormat="1" applyFont="1" applyFill="1" applyBorder="1" applyAlignment="1" applyProtection="1">
      <alignment horizontal="right" vertical="top"/>
    </xf>
    <xf numFmtId="4" fontId="18" fillId="4" borderId="0" xfId="0" applyNumberFormat="1" applyFont="1" applyFill="1" applyBorder="1" applyAlignment="1" applyProtection="1">
      <alignment horizontal="right" vertical="top"/>
    </xf>
    <xf numFmtId="4" fontId="18" fillId="4" borderId="0" xfId="2" applyNumberFormat="1" applyFont="1" applyFill="1" applyBorder="1" applyAlignment="1" applyProtection="1">
      <alignment horizontal="right" vertical="top" wrapText="1"/>
    </xf>
    <xf numFmtId="4" fontId="35" fillId="4" borderId="0" xfId="3" applyNumberFormat="1" applyFont="1" applyFill="1" applyBorder="1" applyAlignment="1" applyProtection="1">
      <alignment horizontal="center"/>
    </xf>
    <xf numFmtId="0" fontId="18" fillId="4" borderId="3" xfId="0" applyFont="1" applyFill="1" applyBorder="1" applyAlignment="1">
      <alignment horizontal="left" vertical="top"/>
    </xf>
    <xf numFmtId="4" fontId="22" fillId="4" borderId="4" xfId="0" applyNumberFormat="1" applyFont="1" applyFill="1" applyBorder="1"/>
    <xf numFmtId="0" fontId="22" fillId="4" borderId="5" xfId="0" applyFont="1" applyFill="1" applyBorder="1" applyAlignment="1">
      <alignment vertical="top"/>
    </xf>
    <xf numFmtId="0" fontId="22" fillId="4" borderId="7" xfId="0" applyFont="1" applyFill="1" applyBorder="1"/>
    <xf numFmtId="4" fontId="18" fillId="4" borderId="0" xfId="0" applyNumberFormat="1" applyFont="1" applyFill="1" applyBorder="1"/>
    <xf numFmtId="0" fontId="22" fillId="4" borderId="0" xfId="0" applyFont="1" applyFill="1" applyAlignment="1">
      <alignment horizontal="left"/>
    </xf>
    <xf numFmtId="0" fontId="22" fillId="4" borderId="0" xfId="0" applyFont="1" applyFill="1" applyBorder="1" applyAlignment="1" applyProtection="1">
      <alignment horizontal="left"/>
      <protection locked="0"/>
    </xf>
    <xf numFmtId="0" fontId="22" fillId="4" borderId="0" xfId="0" applyFont="1" applyFill="1" applyBorder="1" applyAlignment="1" applyProtection="1">
      <protection locked="0"/>
    </xf>
    <xf numFmtId="0" fontId="18" fillId="4" borderId="0" xfId="0" applyFont="1" applyFill="1" applyBorder="1" applyAlignment="1" applyProtection="1">
      <alignment horizontal="center" vertical="top"/>
      <protection locked="0"/>
    </xf>
    <xf numFmtId="4" fontId="22" fillId="4" borderId="0" xfId="0" applyNumberFormat="1" applyFont="1" applyFill="1"/>
    <xf numFmtId="165" fontId="18" fillId="4" borderId="0" xfId="1" applyFont="1" applyFill="1" applyBorder="1" applyProtection="1"/>
    <xf numFmtId="0" fontId="24" fillId="7" borderId="9" xfId="3" applyFont="1" applyFill="1" applyBorder="1" applyAlignment="1" applyProtection="1">
      <alignment horizontal="center" vertical="center" wrapText="1"/>
    </xf>
    <xf numFmtId="0" fontId="24" fillId="7" borderId="6" xfId="3" applyFont="1" applyFill="1" applyBorder="1" applyAlignment="1" applyProtection="1">
      <alignment horizontal="center" vertical="center" wrapText="1"/>
    </xf>
    <xf numFmtId="0" fontId="24" fillId="7" borderId="6" xfId="0" applyFont="1" applyFill="1" applyBorder="1" applyAlignment="1" applyProtection="1">
      <alignment horizontal="center" vertical="center" wrapText="1"/>
    </xf>
    <xf numFmtId="0" fontId="24" fillId="7" borderId="10" xfId="3" applyFont="1" applyFill="1" applyBorder="1" applyAlignment="1" applyProtection="1">
      <alignment horizontal="center" vertical="center" wrapText="1"/>
    </xf>
    <xf numFmtId="0" fontId="21" fillId="4" borderId="1" xfId="1" applyNumberFormat="1" applyFont="1" applyFill="1" applyBorder="1" applyAlignment="1" applyProtection="1">
      <alignment horizontal="centerContinuous" vertical="center"/>
    </xf>
    <xf numFmtId="0" fontId="21" fillId="4" borderId="1" xfId="1" applyNumberFormat="1" applyFont="1" applyFill="1" applyBorder="1" applyAlignment="1" applyProtection="1">
      <alignment vertical="center"/>
    </xf>
    <xf numFmtId="0" fontId="21" fillId="4" borderId="0" xfId="1" applyNumberFormat="1" applyFont="1" applyFill="1" applyBorder="1" applyAlignment="1" applyProtection="1">
      <alignment vertical="top"/>
    </xf>
    <xf numFmtId="0" fontId="21" fillId="4" borderId="2" xfId="1" applyNumberFormat="1" applyFont="1" applyFill="1" applyBorder="1" applyAlignment="1" applyProtection="1">
      <alignment vertical="top"/>
    </xf>
    <xf numFmtId="0" fontId="20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0" fontId="21" fillId="4" borderId="2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4" fontId="20" fillId="4" borderId="2" xfId="0" applyNumberFormat="1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5" fillId="4" borderId="0" xfId="0" applyFont="1" applyFill="1" applyBorder="1" applyAlignment="1" applyProtection="1">
      <alignment vertical="top"/>
    </xf>
    <xf numFmtId="3" fontId="18" fillId="4" borderId="0" xfId="0" applyNumberFormat="1" applyFont="1" applyFill="1" applyBorder="1" applyAlignment="1" applyProtection="1">
      <alignment horizontal="center" vertical="top"/>
      <protection locked="0"/>
    </xf>
    <xf numFmtId="4" fontId="18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2" xfId="0" applyNumberFormat="1" applyFont="1" applyFill="1" applyBorder="1" applyAlignment="1" applyProtection="1">
      <alignment vertical="top"/>
    </xf>
    <xf numFmtId="0" fontId="18" fillId="4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center" vertical="top"/>
      <protection locked="0"/>
    </xf>
    <xf numFmtId="4" fontId="21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0" xfId="0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center" vertical="top"/>
    </xf>
    <xf numFmtId="0" fontId="36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25" fillId="4" borderId="0" xfId="0" applyNumberFormat="1" applyFont="1" applyFill="1" applyBorder="1" applyAlignment="1" applyProtection="1">
      <alignment horizontal="center" vertical="top"/>
      <protection locked="0"/>
    </xf>
    <xf numFmtId="4" fontId="25" fillId="4" borderId="0" xfId="0" applyNumberFormat="1" applyFont="1" applyFill="1" applyBorder="1" applyAlignment="1" applyProtection="1">
      <alignment horizontal="right" vertical="top"/>
    </xf>
    <xf numFmtId="4" fontId="36" fillId="4" borderId="2" xfId="0" applyNumberFormat="1" applyFont="1" applyFill="1" applyBorder="1" applyAlignment="1" applyProtection="1">
      <alignment vertical="top"/>
    </xf>
    <xf numFmtId="0" fontId="21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5" fillId="4" borderId="0" xfId="0" applyNumberFormat="1" applyFont="1" applyFill="1" applyBorder="1" applyAlignment="1" applyProtection="1">
      <alignment horizontal="center" vertical="top"/>
    </xf>
    <xf numFmtId="0" fontId="36" fillId="4" borderId="3" xfId="0" applyFont="1" applyFill="1" applyBorder="1" applyAlignment="1" applyProtection="1"/>
    <xf numFmtId="0" fontId="25" fillId="4" borderId="4" xfId="0" applyFont="1" applyFill="1" applyBorder="1" applyAlignment="1" applyProtection="1">
      <alignment vertical="top"/>
    </xf>
    <xf numFmtId="3" fontId="25" fillId="4" borderId="4" xfId="0" applyNumberFormat="1" applyFont="1" applyFill="1" applyBorder="1" applyAlignment="1" applyProtection="1">
      <alignment horizontal="center" vertical="top"/>
    </xf>
    <xf numFmtId="4" fontId="25" fillId="4" borderId="4" xfId="0" applyNumberFormat="1" applyFont="1" applyFill="1" applyBorder="1" applyAlignment="1" applyProtection="1">
      <alignment horizontal="right" vertical="top"/>
    </xf>
    <xf numFmtId="4" fontId="36" fillId="4" borderId="5" xfId="0" applyNumberFormat="1" applyFont="1" applyFill="1" applyBorder="1" applyAlignment="1" applyProtection="1">
      <alignment vertical="top"/>
    </xf>
    <xf numFmtId="0" fontId="22" fillId="4" borderId="0" xfId="0" applyFont="1" applyFill="1" applyBorder="1" applyAlignment="1" applyProtection="1"/>
    <xf numFmtId="3" fontId="21" fillId="4" borderId="0" xfId="0" applyNumberFormat="1" applyFont="1" applyFill="1" applyBorder="1" applyAlignment="1" applyProtection="1">
      <alignment horizontal="center" vertical="center"/>
    </xf>
    <xf numFmtId="3" fontId="21" fillId="4" borderId="0" xfId="0" applyNumberFormat="1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/>
    <xf numFmtId="0" fontId="22" fillId="4" borderId="0" xfId="0" applyFont="1" applyFill="1" applyBorder="1" applyProtection="1"/>
    <xf numFmtId="0" fontId="18" fillId="4" borderId="0" xfId="0" applyFont="1" applyFill="1" applyBorder="1" applyProtection="1"/>
    <xf numFmtId="43" fontId="18" fillId="4" borderId="0" xfId="2" applyFont="1" applyFill="1" applyBorder="1" applyProtection="1"/>
    <xf numFmtId="0" fontId="18" fillId="4" borderId="0" xfId="0" applyFont="1" applyFill="1" applyBorder="1" applyAlignment="1" applyProtection="1">
      <alignment vertical="center"/>
    </xf>
    <xf numFmtId="0" fontId="37" fillId="4" borderId="0" xfId="0" applyFont="1" applyFill="1" applyBorder="1" applyAlignment="1" applyProtection="1">
      <alignment horizontal="right"/>
    </xf>
    <xf numFmtId="4" fontId="22" fillId="4" borderId="0" xfId="0" applyNumberFormat="1" applyFont="1" applyFill="1" applyBorder="1" applyProtection="1"/>
    <xf numFmtId="0" fontId="21" fillId="4" borderId="0" xfId="0" applyFont="1" applyFill="1" applyBorder="1" applyAlignment="1" applyProtection="1">
      <alignment horizontal="right" vertical="top"/>
    </xf>
    <xf numFmtId="0" fontId="38" fillId="4" borderId="0" xfId="0" applyFont="1" applyFill="1" applyBorder="1" applyAlignment="1" applyProtection="1">
      <protection locked="0"/>
    </xf>
    <xf numFmtId="43" fontId="39" fillId="4" borderId="0" xfId="2" applyFont="1" applyFill="1" applyBorder="1" applyProtection="1"/>
    <xf numFmtId="0" fontId="18" fillId="4" borderId="0" xfId="0" applyFont="1" applyFill="1" applyBorder="1" applyAlignment="1" applyProtection="1">
      <alignment horizontal="right"/>
    </xf>
    <xf numFmtId="0" fontId="24" fillId="7" borderId="11" xfId="3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7" xfId="3" applyFont="1" applyFill="1" applyBorder="1" applyAlignment="1">
      <alignment horizontal="center" vertical="center" wrapText="1"/>
    </xf>
    <xf numFmtId="0" fontId="24" fillId="7" borderId="8" xfId="3" applyFont="1" applyFill="1" applyBorder="1" applyAlignment="1">
      <alignment horizontal="center" vertical="center" wrapText="1"/>
    </xf>
    <xf numFmtId="0" fontId="24" fillId="7" borderId="3" xfId="3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4" fillId="7" borderId="5" xfId="3" applyFont="1" applyFill="1" applyBorder="1" applyAlignment="1">
      <alignment horizontal="center" vertical="center" wrapText="1"/>
    </xf>
    <xf numFmtId="4" fontId="20" fillId="4" borderId="0" xfId="0" applyNumberFormat="1" applyFont="1" applyFill="1" applyBorder="1" applyAlignment="1">
      <alignment vertical="center"/>
    </xf>
    <xf numFmtId="4" fontId="20" fillId="4" borderId="2" xfId="0" applyNumberFormat="1" applyFont="1" applyFill="1" applyBorder="1" applyAlignment="1">
      <alignment vertical="top"/>
    </xf>
    <xf numFmtId="0" fontId="20" fillId="4" borderId="0" xfId="0" applyFont="1" applyFill="1" applyBorder="1" applyAlignment="1">
      <alignment vertical="center"/>
    </xf>
    <xf numFmtId="0" fontId="36" fillId="4" borderId="1" xfId="0" applyFont="1" applyFill="1" applyBorder="1" applyAlignment="1">
      <alignment vertical="top"/>
    </xf>
    <xf numFmtId="4" fontId="20" fillId="4" borderId="0" xfId="2" applyNumberFormat="1" applyFont="1" applyFill="1" applyBorder="1" applyAlignment="1">
      <alignment vertical="center"/>
    </xf>
    <xf numFmtId="4" fontId="36" fillId="4" borderId="2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center"/>
    </xf>
    <xf numFmtId="4" fontId="22" fillId="4" borderId="0" xfId="0" applyNumberFormat="1" applyFont="1" applyFill="1" applyBorder="1" applyAlignment="1">
      <alignment vertical="center"/>
    </xf>
    <xf numFmtId="4" fontId="22" fillId="4" borderId="2" xfId="0" applyNumberFormat="1" applyFont="1" applyFill="1" applyBorder="1" applyAlignment="1">
      <alignment vertical="top"/>
    </xf>
    <xf numFmtId="4" fontId="18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4" fontId="22" fillId="4" borderId="0" xfId="2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3" fontId="22" fillId="4" borderId="0" xfId="0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/>
    <xf numFmtId="166" fontId="24" fillId="7" borderId="9" xfId="2" applyNumberFormat="1" applyFont="1" applyFill="1" applyBorder="1" applyAlignment="1">
      <alignment horizontal="center" vertical="center" wrapText="1"/>
    </xf>
    <xf numFmtId="166" fontId="24" fillId="7" borderId="6" xfId="2" applyNumberFormat="1" applyFont="1" applyFill="1" applyBorder="1" applyAlignment="1">
      <alignment horizontal="center" vertical="center" wrapText="1"/>
    </xf>
    <xf numFmtId="166" fontId="24" fillId="7" borderId="10" xfId="2" applyNumberFormat="1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Continuous" vertical="center"/>
    </xf>
    <xf numFmtId="0" fontId="21" fillId="4" borderId="0" xfId="1" applyNumberFormat="1" applyFont="1" applyFill="1" applyBorder="1" applyAlignment="1">
      <alignment horizontal="centerContinuous" vertical="center"/>
    </xf>
    <xf numFmtId="0" fontId="21" fillId="4" borderId="2" xfId="1" applyNumberFormat="1" applyFont="1" applyFill="1" applyBorder="1" applyAlignment="1">
      <alignment horizontal="centerContinuous" vertical="center"/>
    </xf>
    <xf numFmtId="0" fontId="40" fillId="4" borderId="0" xfId="0" applyFont="1" applyFill="1" applyBorder="1" applyAlignment="1">
      <alignment horizontal="left" vertical="top"/>
    </xf>
    <xf numFmtId="167" fontId="18" fillId="4" borderId="0" xfId="2" applyNumberFormat="1" applyFont="1" applyFill="1" applyBorder="1" applyAlignment="1">
      <alignment vertical="top"/>
    </xf>
    <xf numFmtId="0" fontId="21" fillId="4" borderId="2" xfId="0" applyFont="1" applyFill="1" applyBorder="1" applyAlignment="1">
      <alignment vertical="top" wrapText="1"/>
    </xf>
    <xf numFmtId="4" fontId="20" fillId="4" borderId="0" xfId="0" applyNumberFormat="1" applyFont="1" applyFill="1" applyBorder="1" applyAlignment="1">
      <alignment horizontal="right" vertical="top"/>
    </xf>
    <xf numFmtId="4" fontId="21" fillId="4" borderId="2" xfId="0" applyNumberFormat="1" applyFont="1" applyFill="1" applyBorder="1" applyAlignment="1">
      <alignment vertical="top" wrapText="1"/>
    </xf>
    <xf numFmtId="4" fontId="22" fillId="4" borderId="0" xfId="0" applyNumberFormat="1" applyFont="1" applyFill="1" applyBorder="1" applyAlignment="1" applyProtection="1">
      <alignment horizontal="right" vertical="top"/>
      <protection locked="0"/>
    </xf>
    <xf numFmtId="4" fontId="22" fillId="4" borderId="0" xfId="0" applyNumberFormat="1" applyFont="1" applyFill="1" applyBorder="1" applyAlignment="1">
      <alignment horizontal="right" vertical="top"/>
    </xf>
    <xf numFmtId="0" fontId="20" fillId="4" borderId="0" xfId="0" applyFont="1" applyFill="1" applyBorder="1" applyAlignment="1">
      <alignment horizontal="left" vertical="top" wrapText="1"/>
    </xf>
    <xf numFmtId="4" fontId="20" fillId="0" borderId="0" xfId="0" applyNumberFormat="1" applyFont="1" applyFill="1" applyBorder="1" applyAlignment="1">
      <alignment horizontal="right" vertical="top"/>
    </xf>
    <xf numFmtId="4" fontId="20" fillId="4" borderId="0" xfId="0" applyNumberFormat="1" applyFont="1" applyFill="1" applyBorder="1" applyAlignment="1">
      <alignment horizontal="right" vertical="center"/>
    </xf>
    <xf numFmtId="4" fontId="22" fillId="4" borderId="0" xfId="0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vertical="top"/>
    </xf>
    <xf numFmtId="4" fontId="20" fillId="4" borderId="4" xfId="0" applyNumberFormat="1" applyFont="1" applyFill="1" applyBorder="1" applyAlignment="1">
      <alignment horizontal="right" vertical="top"/>
    </xf>
    <xf numFmtId="4" fontId="21" fillId="4" borderId="5" xfId="0" applyNumberFormat="1" applyFont="1" applyFill="1" applyBorder="1" applyAlignment="1">
      <alignment vertical="top" wrapText="1"/>
    </xf>
    <xf numFmtId="0" fontId="22" fillId="4" borderId="7" xfId="0" applyFont="1" applyFill="1" applyBorder="1" applyAlignment="1">
      <alignment vertical="top"/>
    </xf>
    <xf numFmtId="0" fontId="21" fillId="4" borderId="7" xfId="0" applyFont="1" applyFill="1" applyBorder="1" applyAlignment="1">
      <alignment vertical="top" wrapText="1"/>
    </xf>
    <xf numFmtId="0" fontId="18" fillId="4" borderId="0" xfId="0" applyFont="1" applyFill="1" applyBorder="1" applyAlignment="1">
      <alignment wrapText="1"/>
    </xf>
    <xf numFmtId="43" fontId="18" fillId="4" borderId="0" xfId="2" applyNumberFormat="1" applyFont="1" applyFill="1" applyBorder="1" applyAlignment="1">
      <alignment horizontal="center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39" fillId="4" borderId="0" xfId="0" applyFont="1" applyFill="1" applyBorder="1" applyAlignment="1" applyProtection="1">
      <alignment vertical="top" wrapText="1"/>
      <protection locked="0"/>
    </xf>
    <xf numFmtId="0" fontId="18" fillId="4" borderId="0" xfId="0" applyFont="1" applyFill="1"/>
    <xf numFmtId="0" fontId="18" fillId="4" borderId="0" xfId="0" applyFont="1" applyFill="1" applyAlignment="1">
      <alignment wrapText="1"/>
    </xf>
    <xf numFmtId="43" fontId="18" fillId="4" borderId="0" xfId="2" applyNumberFormat="1" applyFont="1" applyFill="1" applyAlignment="1">
      <alignment horizontal="center"/>
    </xf>
    <xf numFmtId="0" fontId="23" fillId="7" borderId="9" xfId="0" applyFont="1" applyFill="1" applyBorder="1" applyAlignment="1">
      <alignment vertical="center"/>
    </xf>
    <xf numFmtId="0" fontId="24" fillId="7" borderId="6" xfId="3" applyFont="1" applyFill="1" applyBorder="1" applyAlignment="1">
      <alignment horizontal="center" vertical="center"/>
    </xf>
    <xf numFmtId="0" fontId="24" fillId="7" borderId="6" xfId="2" applyNumberFormat="1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vertical="center"/>
    </xf>
    <xf numFmtId="4" fontId="18" fillId="4" borderId="0" xfId="3" applyNumberFormat="1" applyFont="1" applyFill="1" applyBorder="1" applyAlignment="1">
      <alignment vertical="top"/>
    </xf>
    <xf numFmtId="4" fontId="21" fillId="4" borderId="0" xfId="3" applyNumberFormat="1" applyFont="1" applyFill="1" applyBorder="1" applyAlignment="1">
      <alignment vertical="top"/>
    </xf>
    <xf numFmtId="4" fontId="18" fillId="4" borderId="0" xfId="3" applyNumberFormat="1" applyFont="1" applyFill="1" applyBorder="1" applyAlignment="1" applyProtection="1">
      <alignment vertical="top"/>
      <protection locked="0"/>
    </xf>
    <xf numFmtId="0" fontId="18" fillId="4" borderId="0" xfId="3" applyFont="1" applyFill="1" applyBorder="1" applyAlignment="1">
      <alignment horizontal="left" vertical="top"/>
    </xf>
    <xf numFmtId="4" fontId="18" fillId="4" borderId="0" xfId="3" applyNumberFormat="1" applyFont="1" applyFill="1" applyBorder="1" applyAlignment="1" applyProtection="1">
      <alignment vertical="center"/>
      <protection locked="0"/>
    </xf>
    <xf numFmtId="0" fontId="21" fillId="4" borderId="0" xfId="3" applyFont="1" applyFill="1" applyBorder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4" fontId="21" fillId="4" borderId="0" xfId="3" applyNumberFormat="1" applyFont="1" applyFill="1" applyBorder="1" applyAlignment="1">
      <alignment horizontal="right" vertical="top" wrapText="1"/>
    </xf>
    <xf numFmtId="0" fontId="22" fillId="4" borderId="2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18" fillId="4" borderId="0" xfId="3" applyFont="1" applyFill="1" applyBorder="1" applyAlignment="1">
      <alignment vertical="top"/>
    </xf>
    <xf numFmtId="0" fontId="22" fillId="4" borderId="0" xfId="0" applyFont="1" applyFill="1" applyAlignment="1">
      <alignment horizontal="left" wrapText="1"/>
    </xf>
    <xf numFmtId="0" fontId="22" fillId="4" borderId="2" xfId="0" applyFont="1" applyFill="1" applyBorder="1" applyAlignment="1">
      <alignment horizontal="left" wrapText="1"/>
    </xf>
    <xf numFmtId="4" fontId="22" fillId="4" borderId="0" xfId="0" applyNumberFormat="1" applyFont="1" applyFill="1" applyAlignment="1">
      <alignment horizontal="left" wrapText="1"/>
    </xf>
    <xf numFmtId="0" fontId="21" fillId="4" borderId="4" xfId="3" applyFont="1" applyFill="1" applyBorder="1" applyAlignment="1">
      <alignment vertical="top"/>
    </xf>
    <xf numFmtId="4" fontId="18" fillId="4" borderId="4" xfId="3" applyNumberFormat="1" applyFont="1" applyFill="1" applyBorder="1" applyAlignment="1">
      <alignment vertical="top"/>
    </xf>
    <xf numFmtId="4" fontId="22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166" fontId="21" fillId="4" borderId="0" xfId="2" applyNumberFormat="1" applyFont="1" applyFill="1" applyBorder="1" applyAlignment="1" applyProtection="1"/>
    <xf numFmtId="166" fontId="24" fillId="7" borderId="17" xfId="2" applyNumberFormat="1" applyFont="1" applyFill="1" applyBorder="1" applyAlignment="1" applyProtection="1">
      <alignment horizontal="center"/>
    </xf>
    <xf numFmtId="0" fontId="22" fillId="4" borderId="1" xfId="0" applyFont="1" applyFill="1" applyBorder="1" applyAlignment="1" applyProtection="1">
      <alignment horizontal="justify" vertical="center" wrapText="1"/>
    </xf>
    <xf numFmtId="0" fontId="22" fillId="4" borderId="0" xfId="0" applyFont="1" applyFill="1" applyBorder="1" applyAlignment="1" applyProtection="1">
      <alignment horizontal="justify" vertical="center" wrapText="1"/>
    </xf>
    <xf numFmtId="0" fontId="22" fillId="4" borderId="17" xfId="0" applyFont="1" applyFill="1" applyBorder="1" applyAlignment="1" applyProtection="1">
      <alignment horizontal="justify" vertical="center" wrapText="1"/>
    </xf>
    <xf numFmtId="0" fontId="20" fillId="4" borderId="10" xfId="0" applyFont="1" applyFill="1" applyBorder="1" applyAlignment="1" applyProtection="1">
      <alignment horizontal="left" vertical="center" wrapText="1"/>
    </xf>
    <xf numFmtId="43" fontId="22" fillId="4" borderId="16" xfId="2" applyFont="1" applyFill="1" applyBorder="1" applyAlignment="1" applyProtection="1">
      <alignment horizontal="right" vertical="center" wrapText="1"/>
    </xf>
    <xf numFmtId="0" fontId="22" fillId="0" borderId="3" xfId="0" applyFont="1" applyBorder="1"/>
    <xf numFmtId="0" fontId="20" fillId="4" borderId="4" xfId="0" applyFont="1" applyFill="1" applyBorder="1" applyAlignment="1">
      <alignment vertical="center" wrapText="1"/>
    </xf>
    <xf numFmtId="43" fontId="22" fillId="4" borderId="19" xfId="2" applyFont="1" applyFill="1" applyBorder="1" applyAlignment="1" applyProtection="1">
      <alignment horizontal="right" vertical="center" wrapText="1"/>
      <protection locked="0"/>
    </xf>
    <xf numFmtId="0" fontId="22" fillId="0" borderId="9" xfId="0" applyFont="1" applyBorder="1"/>
    <xf numFmtId="0" fontId="20" fillId="4" borderId="6" xfId="0" applyFont="1" applyFill="1" applyBorder="1" applyAlignment="1">
      <alignment vertical="center" wrapText="1"/>
    </xf>
    <xf numFmtId="43" fontId="22" fillId="4" borderId="16" xfId="2" applyFont="1" applyFill="1" applyBorder="1" applyAlignment="1" applyProtection="1">
      <alignment horizontal="right" vertical="center" wrapText="1"/>
      <protection locked="0"/>
    </xf>
    <xf numFmtId="0" fontId="22" fillId="4" borderId="11" xfId="0" applyFont="1" applyFill="1" applyBorder="1" applyAlignment="1">
      <alignment horizontal="justify" vertical="center" wrapText="1"/>
    </xf>
    <xf numFmtId="0" fontId="22" fillId="4" borderId="7" xfId="0" applyFont="1" applyFill="1" applyBorder="1" applyAlignment="1">
      <alignment horizontal="justify" vertical="center" wrapText="1"/>
    </xf>
    <xf numFmtId="43" fontId="22" fillId="4" borderId="17" xfId="2" applyFont="1" applyFill="1" applyBorder="1" applyAlignment="1">
      <alignment horizontal="right" vertical="center" wrapText="1"/>
    </xf>
    <xf numFmtId="0" fontId="20" fillId="4" borderId="10" xfId="0" applyFont="1" applyFill="1" applyBorder="1" applyAlignment="1">
      <alignment horizontal="left" vertical="center" wrapText="1"/>
    </xf>
    <xf numFmtId="43" fontId="22" fillId="4" borderId="16" xfId="2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justify" vertical="center" wrapText="1"/>
    </xf>
    <xf numFmtId="0" fontId="20" fillId="4" borderId="7" xfId="0" applyFont="1" applyFill="1" applyBorder="1" applyAlignment="1">
      <alignment horizontal="justify" vertical="center" wrapText="1"/>
    </xf>
    <xf numFmtId="43" fontId="22" fillId="4" borderId="17" xfId="2" applyFont="1" applyFill="1" applyBorder="1" applyAlignment="1" applyProtection="1">
      <alignment horizontal="right" vertical="center" wrapText="1"/>
      <protection locked="0"/>
    </xf>
    <xf numFmtId="0" fontId="22" fillId="4" borderId="8" xfId="0" applyFont="1" applyFill="1" applyBorder="1" applyAlignment="1">
      <alignment horizontal="justify" vertical="center" wrapText="1"/>
    </xf>
    <xf numFmtId="0" fontId="22" fillId="4" borderId="8" xfId="0" applyFont="1" applyFill="1" applyBorder="1" applyAlignment="1">
      <alignment horizontal="right" vertical="center" wrapText="1"/>
    </xf>
    <xf numFmtId="0" fontId="22" fillId="4" borderId="17" xfId="0" applyFont="1" applyFill="1" applyBorder="1" applyAlignment="1">
      <alignment horizontal="right"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22" fillId="4" borderId="0" xfId="0" applyFont="1" applyFill="1" applyBorder="1" applyAlignment="1">
      <alignment horizontal="justify" vertical="center" wrapText="1"/>
    </xf>
    <xf numFmtId="0" fontId="22" fillId="4" borderId="2" xfId="0" applyFont="1" applyFill="1" applyBorder="1" applyAlignment="1">
      <alignment horizontal="justify" vertical="center" wrapText="1"/>
    </xf>
    <xf numFmtId="43" fontId="22" fillId="4" borderId="2" xfId="2" applyFont="1" applyFill="1" applyBorder="1" applyAlignment="1">
      <alignment horizontal="right" vertical="center" wrapText="1"/>
    </xf>
    <xf numFmtId="43" fontId="22" fillId="4" borderId="18" xfId="2" applyFont="1" applyFill="1" applyBorder="1" applyAlignment="1">
      <alignment horizontal="right" vertical="center" wrapText="1"/>
    </xf>
    <xf numFmtId="4" fontId="18" fillId="4" borderId="16" xfId="2" applyNumberFormat="1" applyFont="1" applyFill="1" applyBorder="1" applyAlignment="1" applyProtection="1">
      <alignment vertical="center"/>
      <protection locked="0"/>
    </xf>
    <xf numFmtId="0" fontId="20" fillId="4" borderId="1" xfId="0" applyFont="1" applyFill="1" applyBorder="1" applyAlignment="1">
      <alignment horizontal="justify" vertical="center" wrapText="1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43" fontId="20" fillId="4" borderId="16" xfId="2" applyFont="1" applyFill="1" applyBorder="1" applyAlignment="1">
      <alignment horizontal="right" vertical="center" wrapText="1"/>
    </xf>
    <xf numFmtId="0" fontId="22" fillId="4" borderId="17" xfId="0" applyFont="1" applyFill="1" applyBorder="1" applyAlignment="1">
      <alignment horizontal="justify" vertical="center" wrapText="1"/>
    </xf>
    <xf numFmtId="43" fontId="22" fillId="4" borderId="18" xfId="2" applyFont="1" applyFill="1" applyBorder="1" applyAlignment="1" applyProtection="1">
      <alignment horizontal="right" vertical="center" wrapText="1"/>
      <protection locked="0"/>
    </xf>
    <xf numFmtId="0" fontId="22" fillId="4" borderId="0" xfId="0" applyFont="1" applyFill="1" applyAlignment="1">
      <alignment horizontal="justify" wrapText="1"/>
    </xf>
    <xf numFmtId="0" fontId="18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8" fillId="4" borderId="0" xfId="1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4" fontId="21" fillId="4" borderId="0" xfId="0" applyNumberFormat="1" applyFont="1" applyFill="1" applyBorder="1" applyAlignment="1" applyProtection="1">
      <alignment vertical="center"/>
    </xf>
    <xf numFmtId="0" fontId="31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vertical="center"/>
    </xf>
    <xf numFmtId="4" fontId="27" fillId="4" borderId="0" xfId="2" applyNumberFormat="1" applyFont="1" applyFill="1" applyBorder="1" applyAlignment="1">
      <alignment vertical="center"/>
    </xf>
    <xf numFmtId="0" fontId="18" fillId="4" borderId="0" xfId="0" applyFont="1" applyFill="1" applyBorder="1" applyAlignment="1">
      <alignment horizontal="left" vertical="center"/>
    </xf>
    <xf numFmtId="4" fontId="22" fillId="4" borderId="4" xfId="0" applyNumberFormat="1" applyFont="1" applyFill="1" applyBorder="1" applyAlignment="1">
      <alignment vertical="center"/>
    </xf>
    <xf numFmtId="0" fontId="30" fillId="4" borderId="4" xfId="0" applyFont="1" applyFill="1" applyBorder="1" applyAlignment="1">
      <alignment horizontal="right" vertical="center"/>
    </xf>
    <xf numFmtId="0" fontId="22" fillId="4" borderId="4" xfId="0" applyFont="1" applyFill="1" applyBorder="1" applyAlignment="1">
      <alignment vertical="center"/>
    </xf>
    <xf numFmtId="43" fontId="33" fillId="4" borderId="0" xfId="2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 applyProtection="1">
      <alignment horizontal="center" vertical="top" wrapText="1"/>
      <protection locked="0"/>
    </xf>
    <xf numFmtId="0" fontId="18" fillId="4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5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justify" vertical="top" wrapText="1"/>
    </xf>
    <xf numFmtId="0" fontId="22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left" vertical="top" wrapText="1"/>
      <protection locked="0"/>
    </xf>
    <xf numFmtId="0" fontId="21" fillId="4" borderId="0" xfId="3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 wrapText="1"/>
    </xf>
    <xf numFmtId="0" fontId="24" fillId="7" borderId="6" xfId="3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4" fillId="7" borderId="11" xfId="3" applyFont="1" applyFill="1" applyBorder="1" applyAlignment="1">
      <alignment horizontal="center" vertical="center"/>
    </xf>
    <xf numFmtId="0" fontId="24" fillId="7" borderId="3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/>
    </xf>
    <xf numFmtId="0" fontId="24" fillId="7" borderId="4" xfId="3" applyFont="1" applyFill="1" applyBorder="1" applyAlignment="1">
      <alignment horizontal="center" vertical="center"/>
    </xf>
    <xf numFmtId="0" fontId="29" fillId="7" borderId="7" xfId="3" applyFont="1" applyFill="1" applyBorder="1" applyAlignment="1">
      <alignment horizontal="right" vertical="center"/>
    </xf>
    <xf numFmtId="0" fontId="29" fillId="7" borderId="4" xfId="3" applyFont="1" applyFill="1" applyBorder="1" applyAlignment="1">
      <alignment horizontal="right" vertical="center"/>
    </xf>
    <xf numFmtId="4" fontId="24" fillId="7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18" fillId="4" borderId="0" xfId="0" applyFont="1" applyFill="1" applyBorder="1" applyAlignment="1" applyProtection="1">
      <alignment horizontal="center" vertical="top"/>
      <protection locked="0"/>
    </xf>
    <xf numFmtId="0" fontId="21" fillId="4" borderId="0" xfId="1" applyNumberFormat="1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center" vertical="center" wrapText="1"/>
    </xf>
    <xf numFmtId="0" fontId="24" fillId="7" borderId="4" xfId="3" applyFont="1" applyFill="1" applyBorder="1" applyAlignment="1">
      <alignment horizontal="center" vertical="center" wrapText="1"/>
    </xf>
    <xf numFmtId="0" fontId="21" fillId="4" borderId="1" xfId="1" applyNumberFormat="1" applyFont="1" applyFill="1" applyBorder="1" applyAlignment="1">
      <alignment horizontal="center" vertical="center"/>
    </xf>
    <xf numFmtId="0" fontId="21" fillId="4" borderId="2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>
      <alignment horizontal="center" vertical="top"/>
    </xf>
    <xf numFmtId="0" fontId="21" fillId="4" borderId="0" xfId="1" applyNumberFormat="1" applyFont="1" applyFill="1" applyBorder="1" applyAlignment="1">
      <alignment horizontal="center" vertical="top"/>
    </xf>
    <xf numFmtId="0" fontId="21" fillId="4" borderId="2" xfId="1" applyNumberFormat="1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 vertical="top" wrapText="1"/>
      <protection locked="0"/>
    </xf>
    <xf numFmtId="0" fontId="25" fillId="4" borderId="4" xfId="0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center" vertical="top"/>
    </xf>
    <xf numFmtId="0" fontId="18" fillId="4" borderId="0" xfId="0" applyFont="1" applyFill="1" applyBorder="1" applyAlignment="1" applyProtection="1">
      <alignment horizontal="left" vertical="top"/>
    </xf>
    <xf numFmtId="0" fontId="18" fillId="4" borderId="0" xfId="0" applyFont="1" applyFill="1" applyBorder="1" applyAlignment="1" applyProtection="1">
      <alignment horizont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/>
      <protection locked="0"/>
    </xf>
    <xf numFmtId="0" fontId="39" fillId="4" borderId="0" xfId="0" applyFont="1" applyFill="1" applyBorder="1" applyAlignment="1" applyProtection="1">
      <alignment horizontal="left" vertical="top" wrapText="1"/>
      <protection locked="0"/>
    </xf>
    <xf numFmtId="0" fontId="21" fillId="4" borderId="0" xfId="0" applyFont="1" applyFill="1" applyBorder="1" applyAlignment="1" applyProtection="1">
      <alignment horizontal="left" vertical="top"/>
    </xf>
    <xf numFmtId="0" fontId="25" fillId="4" borderId="0" xfId="0" applyFont="1" applyFill="1" applyBorder="1" applyAlignment="1" applyProtection="1">
      <alignment horizontal="left" vertical="top"/>
    </xf>
    <xf numFmtId="0" fontId="21" fillId="4" borderId="0" xfId="1" applyNumberFormat="1" applyFont="1" applyFill="1" applyBorder="1" applyAlignment="1" applyProtection="1">
      <alignment horizontal="center" vertical="top"/>
    </xf>
    <xf numFmtId="0" fontId="21" fillId="4" borderId="2" xfId="1" applyNumberFormat="1" applyFont="1" applyFill="1" applyBorder="1" applyAlignment="1" applyProtection="1">
      <alignment horizontal="center" vertical="top"/>
    </xf>
    <xf numFmtId="0" fontId="21" fillId="4" borderId="0" xfId="1" applyNumberFormat="1" applyFont="1" applyFill="1" applyBorder="1" applyAlignment="1" applyProtection="1">
      <alignment horizontal="center" vertical="center"/>
    </xf>
    <xf numFmtId="0" fontId="24" fillId="7" borderId="6" xfId="3" applyFont="1" applyFill="1" applyBorder="1" applyAlignment="1" applyProtection="1">
      <alignment horizontal="center" vertical="center"/>
    </xf>
    <xf numFmtId="0" fontId="21" fillId="4" borderId="2" xfId="1" applyNumberFormat="1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</xf>
    <xf numFmtId="43" fontId="18" fillId="4" borderId="0" xfId="2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21" fillId="4" borderId="4" xfId="1" applyNumberFormat="1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left" vertical="top"/>
    </xf>
    <xf numFmtId="0" fontId="18" fillId="4" borderId="0" xfId="3" applyFont="1" applyFill="1" applyBorder="1" applyAlignment="1">
      <alignment horizontal="left" vertical="top" wrapText="1"/>
    </xf>
    <xf numFmtId="0" fontId="21" fillId="4" borderId="0" xfId="3" applyFont="1" applyFill="1" applyBorder="1" applyAlignment="1">
      <alignment horizontal="left" vertical="top"/>
    </xf>
    <xf numFmtId="0" fontId="20" fillId="4" borderId="0" xfId="0" applyFont="1" applyFill="1" applyBorder="1" applyAlignment="1">
      <alignment horizontal="left" vertical="top"/>
    </xf>
    <xf numFmtId="0" fontId="24" fillId="7" borderId="6" xfId="0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left" vertical="center" wrapText="1"/>
    </xf>
    <xf numFmtId="0" fontId="18" fillId="4" borderId="0" xfId="3" applyFont="1" applyFill="1" applyBorder="1" applyAlignment="1">
      <alignment horizontal="left" vertical="top"/>
    </xf>
    <xf numFmtId="0" fontId="38" fillId="4" borderId="0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/>
    </xf>
    <xf numFmtId="0" fontId="21" fillId="4" borderId="0" xfId="3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justify" wrapText="1"/>
    </xf>
    <xf numFmtId="166" fontId="24" fillId="7" borderId="9" xfId="2" applyNumberFormat="1" applyFont="1" applyFill="1" applyBorder="1" applyAlignment="1" applyProtection="1">
      <alignment horizontal="center"/>
    </xf>
    <xf numFmtId="166" fontId="24" fillId="7" borderId="6" xfId="2" applyNumberFormat="1" applyFont="1" applyFill="1" applyBorder="1" applyAlignment="1" applyProtection="1">
      <alignment horizontal="center"/>
    </xf>
    <xf numFmtId="166" fontId="24" fillId="7" borderId="8" xfId="2" applyNumberFormat="1" applyFont="1" applyFill="1" applyBorder="1" applyAlignment="1" applyProtection="1">
      <alignment horizontal="center"/>
    </xf>
    <xf numFmtId="166" fontId="21" fillId="4" borderId="0" xfId="2" applyNumberFormat="1" applyFont="1" applyFill="1" applyBorder="1" applyAlignment="1" applyProtection="1">
      <alignment horizontal="center" vertical="center"/>
    </xf>
    <xf numFmtId="166" fontId="24" fillId="7" borderId="10" xfId="2" applyNumberFormat="1" applyFont="1" applyFill="1" applyBorder="1" applyAlignment="1" applyProtection="1">
      <alignment horizontal="center"/>
    </xf>
    <xf numFmtId="0" fontId="20" fillId="4" borderId="16" xfId="0" applyFont="1" applyFill="1" applyBorder="1" applyAlignment="1" applyProtection="1">
      <alignment horizontal="left" vertical="center" wrapText="1"/>
    </xf>
    <xf numFmtId="0" fontId="20" fillId="4" borderId="9" xfId="0" applyFont="1" applyFill="1" applyBorder="1" applyAlignment="1" applyProtection="1">
      <alignment horizontal="left" vertical="center" wrapText="1"/>
    </xf>
    <xf numFmtId="166" fontId="21" fillId="4" borderId="0" xfId="2" applyNumberFormat="1" applyFont="1" applyFill="1" applyBorder="1" applyAlignment="1" applyProtection="1">
      <alignment horizontal="center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2F83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9525</xdr:rowOff>
    </xdr:from>
    <xdr:to>
      <xdr:col>2</xdr:col>
      <xdr:colOff>1362075</xdr:colOff>
      <xdr:row>76</xdr:row>
      <xdr:rowOff>66675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2392025"/>
          <a:ext cx="38862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1304925</xdr:colOff>
      <xdr:row>73</xdr:row>
      <xdr:rowOff>9525</xdr:rowOff>
    </xdr:from>
    <xdr:to>
      <xdr:col>5</xdr:col>
      <xdr:colOff>165100</xdr:colOff>
      <xdr:row>76</xdr:row>
      <xdr:rowOff>47625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29050" y="12392025"/>
          <a:ext cx="38227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  <a:endParaRPr lang="es-MX" sz="1000" baseline="0">
            <a:latin typeface="Azo Sans" panose="02000000000000000000" pitchFamily="50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  <a:endParaRPr lang="es-MX" sz="1000">
            <a:latin typeface="Azo Sans" panose="02000000000000000000" pitchFamily="50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209550</xdr:colOff>
      <xdr:row>73</xdr:row>
      <xdr:rowOff>190500</xdr:rowOff>
    </xdr:from>
    <xdr:to>
      <xdr:col>2</xdr:col>
      <xdr:colOff>1114425</xdr:colOff>
      <xdr:row>73</xdr:row>
      <xdr:rowOff>190500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09550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1466850</xdr:colOff>
      <xdr:row>73</xdr:row>
      <xdr:rowOff>190500</xdr:rowOff>
    </xdr:from>
    <xdr:to>
      <xdr:col>4</xdr:col>
      <xdr:colOff>1304925</xdr:colOff>
      <xdr:row>73</xdr:row>
      <xdr:rowOff>190500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990975" y="126492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82549</xdr:colOff>
      <xdr:row>0</xdr:row>
      <xdr:rowOff>47626</xdr:rowOff>
    </xdr:from>
    <xdr:to>
      <xdr:col>1</xdr:col>
      <xdr:colOff>165461</xdr:colOff>
      <xdr:row>4</xdr:row>
      <xdr:rowOff>57150</xdr:rowOff>
    </xdr:to>
    <xdr:pic>
      <xdr:nvPicPr>
        <xdr:cNvPr id="7" name="Imagen 6" descr="paqueteri╠üa 2019-2021_Logotipo Gobierno 2019-2021_PNG_VERTICAL">
          <a:extLst>
            <a:ext uri="{FF2B5EF4-FFF2-40B4-BE49-F238E27FC236}">
              <a16:creationId xmlns:a16="http://schemas.microsoft.com/office/drawing/2014/main" id="{B29140D1-80AC-42E1-9190-BF63FBF2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49" y="47626"/>
          <a:ext cx="349612" cy="647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67</xdr:row>
      <xdr:rowOff>228601</xdr:rowOff>
    </xdr:from>
    <xdr:to>
      <xdr:col>3</xdr:col>
      <xdr:colOff>1055369</xdr:colOff>
      <xdr:row>71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476375" y="10668001"/>
          <a:ext cx="426529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6</xdr:col>
      <xdr:colOff>1114425</xdr:colOff>
      <xdr:row>67</xdr:row>
      <xdr:rowOff>218018</xdr:rowOff>
    </xdr:from>
    <xdr:to>
      <xdr:col>9</xdr:col>
      <xdr:colOff>302894</xdr:colOff>
      <xdr:row>70</xdr:row>
      <xdr:rowOff>148168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32925" y="10325101"/>
          <a:ext cx="4268469" cy="893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1476375</xdr:colOff>
      <xdr:row>67</xdr:row>
      <xdr:rowOff>495301</xdr:rowOff>
    </xdr:from>
    <xdr:to>
      <xdr:col>3</xdr:col>
      <xdr:colOff>542925</xdr:colOff>
      <xdr:row>67</xdr:row>
      <xdr:rowOff>495301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0022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1504950</xdr:colOff>
      <xdr:row>67</xdr:row>
      <xdr:rowOff>495301</xdr:rowOff>
    </xdr:from>
    <xdr:to>
      <xdr:col>8</xdr:col>
      <xdr:colOff>1257300</xdr:colOff>
      <xdr:row>67</xdr:row>
      <xdr:rowOff>495301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9820275" y="1093470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84667</xdr:colOff>
      <xdr:row>0</xdr:row>
      <xdr:rowOff>0</xdr:rowOff>
    </xdr:from>
    <xdr:to>
      <xdr:col>1</xdr:col>
      <xdr:colOff>104079</xdr:colOff>
      <xdr:row>4</xdr:row>
      <xdr:rowOff>42333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72D2A048-7AA7-4ACE-9864-42AFEB74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79</xdr:row>
      <xdr:rowOff>390524</xdr:rowOff>
    </xdr:from>
    <xdr:to>
      <xdr:col>2</xdr:col>
      <xdr:colOff>1952625</xdr:colOff>
      <xdr:row>83</xdr:row>
      <xdr:rowOff>9524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9050" y="12992099"/>
          <a:ext cx="388620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1990725</xdr:colOff>
      <xdr:row>79</xdr:row>
      <xdr:rowOff>390524</xdr:rowOff>
    </xdr:from>
    <xdr:to>
      <xdr:col>6</xdr:col>
      <xdr:colOff>0</xdr:colOff>
      <xdr:row>83</xdr:row>
      <xdr:rowOff>123824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943350" y="12992099"/>
          <a:ext cx="342900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276225</xdr:colOff>
      <xdr:row>79</xdr:row>
      <xdr:rowOff>514350</xdr:rowOff>
    </xdr:from>
    <xdr:to>
      <xdr:col>2</xdr:col>
      <xdr:colOff>1752600</xdr:colOff>
      <xdr:row>79</xdr:row>
      <xdr:rowOff>514350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8100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2228850</xdr:colOff>
      <xdr:row>79</xdr:row>
      <xdr:rowOff>514350</xdr:rowOff>
    </xdr:from>
    <xdr:to>
      <xdr:col>5</xdr:col>
      <xdr:colOff>495300</xdr:colOff>
      <xdr:row>79</xdr:row>
      <xdr:rowOff>514350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4286250" y="129825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57150</xdr:rowOff>
    </xdr:from>
    <xdr:to>
      <xdr:col>1</xdr:col>
      <xdr:colOff>109370</xdr:colOff>
      <xdr:row>4</xdr:row>
      <xdr:rowOff>88900</xdr:rowOff>
    </xdr:to>
    <xdr:pic>
      <xdr:nvPicPr>
        <xdr:cNvPr id="11" name="Imagen 10" descr="paqueteri╠üa 2019-2021_Logotipo Gobierno 2019-2021_PNG_VERTICAL">
          <a:extLst>
            <a:ext uri="{FF2B5EF4-FFF2-40B4-BE49-F238E27FC236}">
              <a16:creationId xmlns:a16="http://schemas.microsoft.com/office/drawing/2014/main" id="{29CDA9CE-E830-4FA3-897E-D9A349E70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675408</xdr:colOff>
      <xdr:row>37</xdr:row>
      <xdr:rowOff>554182</xdr:rowOff>
    </xdr:from>
    <xdr:to>
      <xdr:col>3</xdr:col>
      <xdr:colOff>533225</xdr:colOff>
      <xdr:row>41</xdr:row>
      <xdr:rowOff>865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53340" y="8018318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4</xdr:col>
      <xdr:colOff>233793</xdr:colOff>
      <xdr:row>37</xdr:row>
      <xdr:rowOff>554185</xdr:rowOff>
    </xdr:from>
    <xdr:to>
      <xdr:col>7</xdr:col>
      <xdr:colOff>524564</xdr:colOff>
      <xdr:row>41</xdr:row>
      <xdr:rowOff>868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992088" y="801832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2</xdr:col>
      <xdr:colOff>415637</xdr:colOff>
      <xdr:row>38</xdr:row>
      <xdr:rowOff>43293</xdr:rowOff>
    </xdr:from>
    <xdr:to>
      <xdr:col>3</xdr:col>
      <xdr:colOff>216478</xdr:colOff>
      <xdr:row>38</xdr:row>
      <xdr:rowOff>43293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1272887" y="8139543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663286</xdr:colOff>
      <xdr:row>38</xdr:row>
      <xdr:rowOff>39831</xdr:rowOff>
    </xdr:from>
    <xdr:to>
      <xdr:col>7</xdr:col>
      <xdr:colOff>117763</xdr:colOff>
      <xdr:row>38</xdr:row>
      <xdr:rowOff>39831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6421581" y="8136081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10584</xdr:colOff>
      <xdr:row>0</xdr:row>
      <xdr:rowOff>31750</xdr:rowOff>
    </xdr:from>
    <xdr:to>
      <xdr:col>1</xdr:col>
      <xdr:colOff>358079</xdr:colOff>
      <xdr:row>4</xdr:row>
      <xdr:rowOff>74083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A08750A-6918-4CFE-92CC-E44E932C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7" y="31750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43</xdr:row>
      <xdr:rowOff>57150</xdr:rowOff>
    </xdr:from>
    <xdr:to>
      <xdr:col>5</xdr:col>
      <xdr:colOff>721994</xdr:colOff>
      <xdr:row>48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95325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1457325</xdr:colOff>
      <xdr:row>43</xdr:row>
      <xdr:rowOff>57150</xdr:rowOff>
    </xdr:from>
    <xdr:to>
      <xdr:col>8</xdr:col>
      <xdr:colOff>874394</xdr:colOff>
      <xdr:row>48</xdr:row>
      <xdr:rowOff>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695950" y="7038975"/>
          <a:ext cx="4265294" cy="112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714375</xdr:colOff>
      <xdr:row>44</xdr:row>
      <xdr:rowOff>152400</xdr:rowOff>
    </xdr:from>
    <xdr:to>
      <xdr:col>5</xdr:col>
      <xdr:colOff>228600</xdr:colOff>
      <xdr:row>44</xdr:row>
      <xdr:rowOff>152400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1038225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352425</xdr:colOff>
      <xdr:row>44</xdr:row>
      <xdr:rowOff>152400</xdr:rowOff>
    </xdr:from>
    <xdr:to>
      <xdr:col>8</xdr:col>
      <xdr:colOff>419100</xdr:colOff>
      <xdr:row>44</xdr:row>
      <xdr:rowOff>152400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076950" y="74961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118895</xdr:colOff>
      <xdr:row>4</xdr:row>
      <xdr:rowOff>69850</xdr:rowOff>
    </xdr:to>
    <xdr:pic>
      <xdr:nvPicPr>
        <xdr:cNvPr id="10" name="Imagen 9" descr="paqueteri╠üa 2019-2021_Logotipo Gobierno 2019-2021_PNG_VERTICAL">
          <a:extLst>
            <a:ext uri="{FF2B5EF4-FFF2-40B4-BE49-F238E27FC236}">
              <a16:creationId xmlns:a16="http://schemas.microsoft.com/office/drawing/2014/main" id="{C6CFB3C5-974E-44DE-9783-BAC2F487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347495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48</xdr:row>
      <xdr:rowOff>542926</xdr:rowOff>
    </xdr:from>
    <xdr:to>
      <xdr:col>3</xdr:col>
      <xdr:colOff>102869</xdr:colOff>
      <xdr:row>52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9532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2</xdr:col>
      <xdr:colOff>161925</xdr:colOff>
      <xdr:row>49</xdr:row>
      <xdr:rowOff>47625</xdr:rowOff>
    </xdr:from>
    <xdr:to>
      <xdr:col>2</xdr:col>
      <xdr:colOff>3590925</xdr:colOff>
      <xdr:row>49</xdr:row>
      <xdr:rowOff>47625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>
          <a:off x="1190625" y="850582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1038225</xdr:colOff>
      <xdr:row>48</xdr:row>
      <xdr:rowOff>542926</xdr:rowOff>
    </xdr:from>
    <xdr:to>
      <xdr:col>7</xdr:col>
      <xdr:colOff>502919</xdr:colOff>
      <xdr:row>52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895975" y="8439151"/>
          <a:ext cx="4265294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4</xdr:col>
      <xdr:colOff>257175</xdr:colOff>
      <xdr:row>49</xdr:row>
      <xdr:rowOff>47625</xdr:rowOff>
    </xdr:from>
    <xdr:to>
      <xdr:col>7</xdr:col>
      <xdr:colOff>133350</xdr:colOff>
      <xdr:row>49</xdr:row>
      <xdr:rowOff>47625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6362700" y="857250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0</xdr:row>
      <xdr:rowOff>38099</xdr:rowOff>
    </xdr:from>
    <xdr:to>
      <xdr:col>1</xdr:col>
      <xdr:colOff>352425</xdr:colOff>
      <xdr:row>5</xdr:row>
      <xdr:rowOff>61382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BFAC67F1-3C20-4155-960F-BBE96FF3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099"/>
          <a:ext cx="419100" cy="842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86</xdr:row>
      <xdr:rowOff>57150</xdr:rowOff>
    </xdr:from>
    <xdr:to>
      <xdr:col>6</xdr:col>
      <xdr:colOff>304800</xdr:colOff>
      <xdr:row>90</xdr:row>
      <xdr:rowOff>76200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0" y="13620750"/>
          <a:ext cx="3886200" cy="933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5</xdr:col>
      <xdr:colOff>1381125</xdr:colOff>
      <xdr:row>86</xdr:row>
      <xdr:rowOff>57149</xdr:rowOff>
    </xdr:from>
    <xdr:to>
      <xdr:col>9</xdr:col>
      <xdr:colOff>190500</xdr:colOff>
      <xdr:row>90</xdr:row>
      <xdr:rowOff>28574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3533775" y="13620749"/>
          <a:ext cx="3886200" cy="885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1</xdr:col>
      <xdr:colOff>38100</xdr:colOff>
      <xdr:row>87</xdr:row>
      <xdr:rowOff>47625</xdr:rowOff>
    </xdr:from>
    <xdr:to>
      <xdr:col>5</xdr:col>
      <xdr:colOff>1400175</xdr:colOff>
      <xdr:row>87</xdr:row>
      <xdr:rowOff>47625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123825" y="13811250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87</xdr:row>
      <xdr:rowOff>57150</xdr:rowOff>
    </xdr:from>
    <xdr:to>
      <xdr:col>9</xdr:col>
      <xdr:colOff>19050</xdr:colOff>
      <xdr:row>87</xdr:row>
      <xdr:rowOff>57150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3819525" y="13820775"/>
          <a:ext cx="3429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93133</xdr:colOff>
      <xdr:row>0</xdr:row>
      <xdr:rowOff>29633</xdr:rowOff>
    </xdr:from>
    <xdr:to>
      <xdr:col>4</xdr:col>
      <xdr:colOff>38100</xdr:colOff>
      <xdr:row>4</xdr:row>
      <xdr:rowOff>84105</xdr:rowOff>
    </xdr:to>
    <xdr:pic>
      <xdr:nvPicPr>
        <xdr:cNvPr id="9" name="Imagen 8" descr="paqueteri╠üa 2019-2021_Logotipo Gobierno 2019-2021_PNG_VERTICAL">
          <a:extLst>
            <a:ext uri="{FF2B5EF4-FFF2-40B4-BE49-F238E27FC236}">
              <a16:creationId xmlns:a16="http://schemas.microsoft.com/office/drawing/2014/main" id="{045D2788-D1E1-4D23-A06C-849A30D8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58" y="29633"/>
          <a:ext cx="421217" cy="854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41</xdr:row>
      <xdr:rowOff>38100</xdr:rowOff>
    </xdr:from>
    <xdr:to>
      <xdr:col>2</xdr:col>
      <xdr:colOff>114300</xdr:colOff>
      <xdr:row>45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9525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C.P. Guadalupe Esther Cárdenas Guerrero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Secretaria de Finanzas </a:t>
          </a:r>
        </a:p>
      </xdr:txBody>
    </xdr:sp>
    <xdr:clientData/>
  </xdr:twoCellAnchor>
  <xdr:twoCellAnchor>
    <xdr:from>
      <xdr:col>3</xdr:col>
      <xdr:colOff>133350</xdr:colOff>
      <xdr:row>41</xdr:row>
      <xdr:rowOff>38100</xdr:rowOff>
    </xdr:from>
    <xdr:to>
      <xdr:col>6</xdr:col>
      <xdr:colOff>0</xdr:colOff>
      <xdr:row>45</xdr:row>
      <xdr:rowOff>9524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3486150" y="8162925"/>
          <a:ext cx="3238500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latin typeface="Azo Sans" panose="02000000000000000000" pitchFamily="50" charset="0"/>
          </a:endParaRP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L.E. Manuel Pinzón Sánchez</a:t>
          </a:r>
        </a:p>
        <a:p>
          <a:pPr algn="ctr"/>
          <a:r>
            <a:rPr lang="es-MX" sz="1000">
              <a:latin typeface="Azo Sans" panose="02000000000000000000" pitchFamily="50" charset="0"/>
              <a:cs typeface="Arial" panose="020B0604020202020204" pitchFamily="34" charset="0"/>
            </a:rPr>
            <a:t>Subsecretario de Egresos</a:t>
          </a:r>
        </a:p>
      </xdr:txBody>
    </xdr:sp>
    <xdr:clientData/>
  </xdr:twoCellAnchor>
  <xdr:twoCellAnchor>
    <xdr:from>
      <xdr:col>0</xdr:col>
      <xdr:colOff>285750</xdr:colOff>
      <xdr:row>41</xdr:row>
      <xdr:rowOff>133350</xdr:rowOff>
    </xdr:from>
    <xdr:to>
      <xdr:col>2</xdr:col>
      <xdr:colOff>28575</xdr:colOff>
      <xdr:row>41</xdr:row>
      <xdr:rowOff>133352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flipV="1">
          <a:off x="285750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41</xdr:row>
      <xdr:rowOff>133350</xdr:rowOff>
    </xdr:from>
    <xdr:to>
      <xdr:col>5</xdr:col>
      <xdr:colOff>990600</xdr:colOff>
      <xdr:row>41</xdr:row>
      <xdr:rowOff>133352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V="1">
          <a:off x="3724275" y="8258175"/>
          <a:ext cx="28765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0</xdr:row>
      <xdr:rowOff>66674</xdr:rowOff>
    </xdr:from>
    <xdr:to>
      <xdr:col>1</xdr:col>
      <xdr:colOff>171450</xdr:colOff>
      <xdr:row>5</xdr:row>
      <xdr:rowOff>44480</xdr:rowOff>
    </xdr:to>
    <xdr:pic>
      <xdr:nvPicPr>
        <xdr:cNvPr id="8" name="Imagen 7" descr="paqueteri╠üa 2019-2021_Logotipo Gobierno 2019-2021_PNG_VERTICAL">
          <a:extLst>
            <a:ext uri="{FF2B5EF4-FFF2-40B4-BE49-F238E27FC236}">
              <a16:creationId xmlns:a16="http://schemas.microsoft.com/office/drawing/2014/main" id="{D3064428-DB95-4EEC-A426-F5D47A11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4"/>
          <a:ext cx="371475" cy="787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Normal="100" zoomScaleSheetLayoutView="100" workbookViewId="0">
      <selection activeCell="I55" sqref="I55"/>
    </sheetView>
  </sheetViews>
  <sheetFormatPr baseColWidth="10" defaultRowHeight="12"/>
  <cols>
    <col min="1" max="1" width="4" style="110" customWidth="1"/>
    <col min="2" max="2" width="33.85546875" style="110" customWidth="1"/>
    <col min="3" max="3" width="33.28515625" style="110" customWidth="1"/>
    <col min="4" max="5" width="20.5703125" style="110" customWidth="1"/>
    <col min="6" max="6" width="3" style="110" customWidth="1"/>
    <col min="7" max="7" width="11.42578125" style="16"/>
    <col min="8" max="8" width="12.28515625" style="16" bestFit="1" customWidth="1"/>
    <col min="9" max="9" width="11.42578125" style="16"/>
    <col min="10" max="10" width="13.85546875" style="16" bestFit="1" customWidth="1"/>
    <col min="11" max="16384" width="11.42578125" style="16"/>
  </cols>
  <sheetData>
    <row r="1" spans="1:6" s="20" customFormat="1" ht="14.25" customHeight="1">
      <c r="A1" s="346"/>
      <c r="B1" s="346"/>
      <c r="C1" s="346"/>
      <c r="D1" s="346"/>
      <c r="E1" s="346"/>
      <c r="F1" s="346"/>
    </row>
    <row r="2" spans="1:6" ht="12.75" customHeight="1">
      <c r="A2" s="356" t="s">
        <v>222</v>
      </c>
      <c r="B2" s="356"/>
      <c r="C2" s="356"/>
      <c r="D2" s="356"/>
      <c r="E2" s="356"/>
      <c r="F2" s="356"/>
    </row>
    <row r="3" spans="1:6" ht="12.75" customHeight="1">
      <c r="A3" s="356" t="s">
        <v>79</v>
      </c>
      <c r="B3" s="356"/>
      <c r="C3" s="356"/>
      <c r="D3" s="356"/>
      <c r="E3" s="356"/>
      <c r="F3" s="356"/>
    </row>
    <row r="4" spans="1:6" ht="12.75" customHeight="1">
      <c r="A4" s="356" t="s">
        <v>242</v>
      </c>
      <c r="B4" s="356"/>
      <c r="C4" s="356"/>
      <c r="D4" s="356"/>
      <c r="E4" s="356"/>
      <c r="F4" s="356"/>
    </row>
    <row r="5" spans="1:6" s="20" customFormat="1" ht="9.75" customHeight="1">
      <c r="A5" s="73"/>
      <c r="B5" s="73"/>
      <c r="C5" s="73"/>
      <c r="D5" s="74"/>
      <c r="E5" s="74"/>
      <c r="F5" s="75"/>
    </row>
    <row r="6" spans="1:6" s="34" customFormat="1" ht="20.100000000000001" customHeight="1">
      <c r="A6" s="76"/>
      <c r="B6" s="359" t="s">
        <v>75</v>
      </c>
      <c r="C6" s="359"/>
      <c r="D6" s="77">
        <v>2020</v>
      </c>
      <c r="E6" s="77">
        <v>2019</v>
      </c>
      <c r="F6" s="78"/>
    </row>
    <row r="7" spans="1:6" s="20" customFormat="1" ht="3" customHeight="1">
      <c r="A7" s="79"/>
      <c r="B7" s="80"/>
      <c r="C7" s="80"/>
      <c r="D7" s="81"/>
      <c r="E7" s="81"/>
      <c r="F7" s="82"/>
    </row>
    <row r="8" spans="1:6" s="30" customFormat="1" ht="12.75">
      <c r="A8" s="83"/>
      <c r="B8" s="358" t="s">
        <v>80</v>
      </c>
      <c r="C8" s="358"/>
      <c r="D8" s="84"/>
      <c r="E8" s="84"/>
      <c r="F8" s="85"/>
    </row>
    <row r="9" spans="1:6" ht="12.75">
      <c r="A9" s="86"/>
      <c r="B9" s="347" t="s">
        <v>213</v>
      </c>
      <c r="C9" s="347"/>
      <c r="D9" s="87">
        <f>SUM(D10:D16)</f>
        <v>1704071350.02</v>
      </c>
      <c r="E9" s="87">
        <f>SUM(E10:E16)</f>
        <v>2400042130.6500001</v>
      </c>
      <c r="F9" s="85"/>
    </row>
    <row r="10" spans="1:6">
      <c r="A10" s="88"/>
      <c r="B10" s="348" t="s">
        <v>83</v>
      </c>
      <c r="C10" s="348"/>
      <c r="D10" s="89">
        <v>1213723159.2</v>
      </c>
      <c r="E10" s="89">
        <v>1663901334.1400001</v>
      </c>
      <c r="F10" s="85"/>
    </row>
    <row r="11" spans="1:6">
      <c r="A11" s="88"/>
      <c r="B11" s="348" t="s">
        <v>85</v>
      </c>
      <c r="C11" s="348"/>
      <c r="D11" s="89">
        <v>0</v>
      </c>
      <c r="E11" s="89">
        <v>0</v>
      </c>
      <c r="F11" s="85"/>
    </row>
    <row r="12" spans="1:6" ht="12" customHeight="1">
      <c r="A12" s="88"/>
      <c r="B12" s="348" t="s">
        <v>87</v>
      </c>
      <c r="C12" s="348"/>
      <c r="D12" s="89">
        <v>0</v>
      </c>
      <c r="E12" s="89">
        <v>0</v>
      </c>
      <c r="F12" s="85"/>
    </row>
    <row r="13" spans="1:6">
      <c r="A13" s="88"/>
      <c r="B13" s="348" t="s">
        <v>89</v>
      </c>
      <c r="C13" s="348"/>
      <c r="D13" s="89">
        <v>337201710.18000001</v>
      </c>
      <c r="E13" s="89">
        <v>439500344.18000001</v>
      </c>
      <c r="F13" s="85"/>
    </row>
    <row r="14" spans="1:6">
      <c r="A14" s="88"/>
      <c r="B14" s="348" t="s">
        <v>214</v>
      </c>
      <c r="C14" s="348"/>
      <c r="D14" s="89">
        <v>111799468.54000001</v>
      </c>
      <c r="E14" s="89">
        <v>183562240.36000001</v>
      </c>
      <c r="F14" s="85"/>
    </row>
    <row r="15" spans="1:6">
      <c r="A15" s="88"/>
      <c r="B15" s="348" t="s">
        <v>215</v>
      </c>
      <c r="C15" s="348"/>
      <c r="D15" s="89">
        <v>41347012.100000001</v>
      </c>
      <c r="E15" s="89">
        <v>113078211.97</v>
      </c>
      <c r="F15" s="85"/>
    </row>
    <row r="16" spans="1:6">
      <c r="A16" s="88"/>
      <c r="B16" s="348" t="s">
        <v>216</v>
      </c>
      <c r="C16" s="348"/>
      <c r="D16" s="89">
        <v>0</v>
      </c>
      <c r="E16" s="89">
        <v>0</v>
      </c>
      <c r="F16" s="85"/>
    </row>
    <row r="17" spans="1:6" ht="37.5" customHeight="1">
      <c r="A17" s="86"/>
      <c r="B17" s="347" t="s">
        <v>217</v>
      </c>
      <c r="C17" s="347"/>
      <c r="D17" s="87">
        <f>SUM(D18:D19)</f>
        <v>15676117672.209999</v>
      </c>
      <c r="E17" s="87">
        <f>SUM(E18:E19)</f>
        <v>21808691393.599998</v>
      </c>
      <c r="F17" s="85"/>
    </row>
    <row r="18" spans="1:6" ht="25.5" customHeight="1">
      <c r="A18" s="88"/>
      <c r="B18" s="348" t="s">
        <v>218</v>
      </c>
      <c r="C18" s="348"/>
      <c r="D18" s="90">
        <v>15676117672.209999</v>
      </c>
      <c r="E18" s="90">
        <v>21808691393.599998</v>
      </c>
      <c r="F18" s="85"/>
    </row>
    <row r="19" spans="1:6" ht="23.25" customHeight="1">
      <c r="A19" s="88"/>
      <c r="B19" s="348" t="s">
        <v>219</v>
      </c>
      <c r="C19" s="348"/>
      <c r="D19" s="89">
        <v>0</v>
      </c>
      <c r="E19" s="89">
        <v>0</v>
      </c>
      <c r="F19" s="85"/>
    </row>
    <row r="20" spans="1:6" ht="12.75">
      <c r="A20" s="88"/>
      <c r="B20" s="347" t="s">
        <v>99</v>
      </c>
      <c r="C20" s="347"/>
      <c r="D20" s="87">
        <f>SUM(D21:D25)</f>
        <v>1061891.1399999999</v>
      </c>
      <c r="E20" s="87">
        <f>SUM(E21:E25)</f>
        <v>725786.96</v>
      </c>
      <c r="F20" s="85"/>
    </row>
    <row r="21" spans="1:6">
      <c r="A21" s="88"/>
      <c r="B21" s="348" t="s">
        <v>101</v>
      </c>
      <c r="C21" s="348"/>
      <c r="D21" s="89">
        <v>0</v>
      </c>
      <c r="E21" s="89">
        <v>0</v>
      </c>
      <c r="F21" s="85"/>
    </row>
    <row r="22" spans="1:6">
      <c r="A22" s="88"/>
      <c r="B22" s="348" t="s">
        <v>102</v>
      </c>
      <c r="C22" s="348"/>
      <c r="D22" s="89">
        <v>0</v>
      </c>
      <c r="E22" s="89">
        <v>0</v>
      </c>
      <c r="F22" s="85"/>
    </row>
    <row r="23" spans="1:6" ht="13.5" customHeight="1">
      <c r="A23" s="88"/>
      <c r="B23" s="353" t="s">
        <v>103</v>
      </c>
      <c r="C23" s="353"/>
      <c r="D23" s="89">
        <v>0</v>
      </c>
      <c r="E23" s="89">
        <v>0</v>
      </c>
      <c r="F23" s="85"/>
    </row>
    <row r="24" spans="1:6">
      <c r="A24" s="88"/>
      <c r="B24" s="348" t="s">
        <v>105</v>
      </c>
      <c r="C24" s="348"/>
      <c r="D24" s="89">
        <v>0</v>
      </c>
      <c r="E24" s="89">
        <v>0</v>
      </c>
      <c r="F24" s="85"/>
    </row>
    <row r="25" spans="1:6">
      <c r="A25" s="88"/>
      <c r="B25" s="348" t="s">
        <v>106</v>
      </c>
      <c r="C25" s="348"/>
      <c r="D25" s="89">
        <v>1061891.1399999999</v>
      </c>
      <c r="E25" s="89">
        <v>725786.96</v>
      </c>
      <c r="F25" s="85"/>
    </row>
    <row r="26" spans="1:6" ht="12.75">
      <c r="A26" s="86"/>
      <c r="B26" s="91"/>
      <c r="C26" s="92"/>
      <c r="D26" s="93"/>
      <c r="E26" s="93"/>
      <c r="F26" s="85"/>
    </row>
    <row r="27" spans="1:6" ht="12.75">
      <c r="A27" s="94"/>
      <c r="B27" s="352" t="s">
        <v>108</v>
      </c>
      <c r="C27" s="352"/>
      <c r="D27" s="95">
        <f>D9+D17+D20</f>
        <v>17381250913.369999</v>
      </c>
      <c r="E27" s="95">
        <f>E9+E17+E20</f>
        <v>24209459311.209999</v>
      </c>
      <c r="F27" s="96"/>
    </row>
    <row r="28" spans="1:6" ht="12.75">
      <c r="A28" s="86"/>
      <c r="B28" s="352"/>
      <c r="C28" s="352"/>
      <c r="D28" s="93"/>
      <c r="E28" s="93"/>
      <c r="F28" s="85"/>
    </row>
    <row r="29" spans="1:6" ht="12.75">
      <c r="A29" s="97"/>
      <c r="B29" s="358" t="s">
        <v>81</v>
      </c>
      <c r="C29" s="358"/>
      <c r="D29" s="93"/>
      <c r="E29" s="93"/>
      <c r="F29" s="82"/>
    </row>
    <row r="30" spans="1:6" ht="12.75">
      <c r="A30" s="97"/>
      <c r="B30" s="358" t="s">
        <v>82</v>
      </c>
      <c r="C30" s="358"/>
      <c r="D30" s="87">
        <f>SUM(D31:D33)</f>
        <v>5601558168.7799997</v>
      </c>
      <c r="E30" s="87">
        <f>SUM(E31:E33)</f>
        <v>8430236320</v>
      </c>
      <c r="F30" s="85"/>
    </row>
    <row r="31" spans="1:6">
      <c r="A31" s="97"/>
      <c r="B31" s="348" t="s">
        <v>84</v>
      </c>
      <c r="C31" s="348"/>
      <c r="D31" s="89">
        <v>4538906108.2399998</v>
      </c>
      <c r="E31" s="89">
        <v>6490241190.75</v>
      </c>
      <c r="F31" s="85"/>
    </row>
    <row r="32" spans="1:6">
      <c r="A32" s="97"/>
      <c r="B32" s="348" t="s">
        <v>86</v>
      </c>
      <c r="C32" s="348"/>
      <c r="D32" s="89">
        <v>290056770.94</v>
      </c>
      <c r="E32" s="89">
        <v>511710483.87</v>
      </c>
      <c r="F32" s="85"/>
    </row>
    <row r="33" spans="1:6">
      <c r="A33" s="97"/>
      <c r="B33" s="348" t="s">
        <v>88</v>
      </c>
      <c r="C33" s="348"/>
      <c r="D33" s="89">
        <v>772595289.60000002</v>
      </c>
      <c r="E33" s="89">
        <v>1428284645.3800001</v>
      </c>
      <c r="F33" s="85"/>
    </row>
    <row r="34" spans="1:6" ht="12.75">
      <c r="A34" s="97"/>
      <c r="B34" s="358" t="s">
        <v>241</v>
      </c>
      <c r="C34" s="358"/>
      <c r="D34" s="87">
        <f>SUM(D35:D43)</f>
        <v>5777228584.6700001</v>
      </c>
      <c r="E34" s="87">
        <f>SUM(E35:E43)</f>
        <v>7875396664.1899996</v>
      </c>
      <c r="F34" s="85"/>
    </row>
    <row r="35" spans="1:6">
      <c r="A35" s="97"/>
      <c r="B35" s="348" t="s">
        <v>90</v>
      </c>
      <c r="C35" s="348"/>
      <c r="D35" s="89">
        <v>618360621.45000005</v>
      </c>
      <c r="E35" s="89">
        <v>810202769.30999994</v>
      </c>
      <c r="F35" s="85"/>
    </row>
    <row r="36" spans="1:6" ht="12" customHeight="1">
      <c r="A36" s="97"/>
      <c r="B36" s="348" t="s">
        <v>91</v>
      </c>
      <c r="C36" s="348"/>
      <c r="D36" s="89">
        <v>4779781898.9700003</v>
      </c>
      <c r="E36" s="89">
        <v>6518851756.54</v>
      </c>
      <c r="F36" s="85"/>
    </row>
    <row r="37" spans="1:6" ht="12.75" customHeight="1">
      <c r="A37" s="97"/>
      <c r="B37" s="348" t="s">
        <v>92</v>
      </c>
      <c r="C37" s="348"/>
      <c r="D37" s="89">
        <v>32761502.309999999</v>
      </c>
      <c r="E37" s="89">
        <v>0</v>
      </c>
      <c r="F37" s="85"/>
    </row>
    <row r="38" spans="1:6">
      <c r="A38" s="97"/>
      <c r="B38" s="348" t="s">
        <v>93</v>
      </c>
      <c r="C38" s="348"/>
      <c r="D38" s="89">
        <v>255859231.41</v>
      </c>
      <c r="E38" s="89">
        <v>437310290.94</v>
      </c>
      <c r="F38" s="85"/>
    </row>
    <row r="39" spans="1:6">
      <c r="A39" s="97"/>
      <c r="B39" s="348" t="s">
        <v>94</v>
      </c>
      <c r="C39" s="348"/>
      <c r="D39" s="89">
        <v>0</v>
      </c>
      <c r="E39" s="89">
        <v>0</v>
      </c>
      <c r="F39" s="85"/>
    </row>
    <row r="40" spans="1:6">
      <c r="A40" s="97"/>
      <c r="B40" s="348" t="s">
        <v>96</v>
      </c>
      <c r="C40" s="348"/>
      <c r="D40" s="89">
        <v>90465330.530000001</v>
      </c>
      <c r="E40" s="89">
        <v>109031847.40000001</v>
      </c>
      <c r="F40" s="85"/>
    </row>
    <row r="41" spans="1:6">
      <c r="A41" s="97"/>
      <c r="B41" s="348" t="s">
        <v>97</v>
      </c>
      <c r="C41" s="348"/>
      <c r="D41" s="89">
        <v>0</v>
      </c>
      <c r="E41" s="89">
        <v>0</v>
      </c>
      <c r="F41" s="85"/>
    </row>
    <row r="42" spans="1:6">
      <c r="A42" s="97"/>
      <c r="B42" s="348" t="s">
        <v>98</v>
      </c>
      <c r="C42" s="348"/>
      <c r="D42" s="89">
        <v>0</v>
      </c>
      <c r="E42" s="89">
        <v>0</v>
      </c>
      <c r="F42" s="85"/>
    </row>
    <row r="43" spans="1:6" ht="14.25" customHeight="1">
      <c r="A43" s="97"/>
      <c r="B43" s="348" t="s">
        <v>100</v>
      </c>
      <c r="C43" s="348"/>
      <c r="D43" s="89">
        <v>0</v>
      </c>
      <c r="E43" s="89">
        <v>0</v>
      </c>
      <c r="F43" s="85"/>
    </row>
    <row r="44" spans="1:6" ht="12.75">
      <c r="A44" s="97"/>
      <c r="B44" s="347" t="s">
        <v>95</v>
      </c>
      <c r="C44" s="347"/>
      <c r="D44" s="87">
        <f>SUM(D45:D47)</f>
        <v>3694489866.1300001</v>
      </c>
      <c r="E44" s="87">
        <f>SUM(E45:E47)</f>
        <v>5063933083.7099991</v>
      </c>
      <c r="F44" s="85"/>
    </row>
    <row r="45" spans="1:6">
      <c r="A45" s="97"/>
      <c r="B45" s="348" t="s">
        <v>104</v>
      </c>
      <c r="C45" s="348"/>
      <c r="D45" s="89">
        <v>1968247327.0699999</v>
      </c>
      <c r="E45" s="89">
        <v>2766032963.7199998</v>
      </c>
      <c r="F45" s="85"/>
    </row>
    <row r="46" spans="1:6">
      <c r="A46" s="97"/>
      <c r="B46" s="348" t="s">
        <v>49</v>
      </c>
      <c r="C46" s="348"/>
      <c r="D46" s="89">
        <v>1283222472.0999999</v>
      </c>
      <c r="E46" s="89">
        <v>1543404435</v>
      </c>
      <c r="F46" s="85"/>
    </row>
    <row r="47" spans="1:6" ht="15" customHeight="1">
      <c r="A47" s="97"/>
      <c r="B47" s="348" t="s">
        <v>107</v>
      </c>
      <c r="C47" s="348"/>
      <c r="D47" s="89">
        <v>443020066.95999998</v>
      </c>
      <c r="E47" s="89">
        <v>754495684.99000001</v>
      </c>
      <c r="F47" s="85"/>
    </row>
    <row r="48" spans="1:6" ht="12.75">
      <c r="A48" s="97"/>
      <c r="B48" s="358" t="s">
        <v>109</v>
      </c>
      <c r="C48" s="358"/>
      <c r="D48" s="98">
        <f>SUM(D49:D53)</f>
        <v>152222241.58000001</v>
      </c>
      <c r="E48" s="98">
        <f>SUM(E49:E53)</f>
        <v>253177707.21000001</v>
      </c>
      <c r="F48" s="85"/>
    </row>
    <row r="49" spans="1:8">
      <c r="A49" s="97"/>
      <c r="B49" s="348" t="s">
        <v>110</v>
      </c>
      <c r="C49" s="348"/>
      <c r="D49" s="89">
        <v>152222241.58000001</v>
      </c>
      <c r="E49" s="89">
        <v>253177707.21000001</v>
      </c>
      <c r="F49" s="85"/>
    </row>
    <row r="50" spans="1:8">
      <c r="A50" s="97"/>
      <c r="B50" s="348" t="s">
        <v>111</v>
      </c>
      <c r="C50" s="348"/>
      <c r="D50" s="89">
        <v>0</v>
      </c>
      <c r="E50" s="89">
        <v>0</v>
      </c>
      <c r="F50" s="85"/>
      <c r="H50" s="37"/>
    </row>
    <row r="51" spans="1:8">
      <c r="A51" s="97"/>
      <c r="B51" s="348" t="s">
        <v>112</v>
      </c>
      <c r="C51" s="348"/>
      <c r="D51" s="89">
        <v>0</v>
      </c>
      <c r="E51" s="89">
        <v>0</v>
      </c>
      <c r="F51" s="85"/>
    </row>
    <row r="52" spans="1:8">
      <c r="A52" s="97"/>
      <c r="B52" s="348" t="s">
        <v>113</v>
      </c>
      <c r="C52" s="348"/>
      <c r="D52" s="89">
        <v>0</v>
      </c>
      <c r="E52" s="89">
        <v>0</v>
      </c>
      <c r="F52" s="85"/>
    </row>
    <row r="53" spans="1:8" ht="14.25" customHeight="1">
      <c r="A53" s="97"/>
      <c r="B53" s="348" t="s">
        <v>114</v>
      </c>
      <c r="C53" s="348"/>
      <c r="D53" s="89">
        <v>0</v>
      </c>
      <c r="E53" s="89">
        <v>0</v>
      </c>
      <c r="F53" s="85"/>
    </row>
    <row r="54" spans="1:8" ht="12.75">
      <c r="A54" s="97"/>
      <c r="B54" s="347" t="s">
        <v>115</v>
      </c>
      <c r="C54" s="347"/>
      <c r="D54" s="98">
        <f>SUM(D55:D60)</f>
        <v>94387964.74000001</v>
      </c>
      <c r="E54" s="98">
        <f>SUM(E55:E60)</f>
        <v>166954255.37</v>
      </c>
      <c r="F54" s="85"/>
    </row>
    <row r="55" spans="1:8">
      <c r="A55" s="97"/>
      <c r="B55" s="353" t="s">
        <v>116</v>
      </c>
      <c r="C55" s="353"/>
      <c r="D55" s="89">
        <v>93172735.900000006</v>
      </c>
      <c r="E55" s="89">
        <v>165593553.30000001</v>
      </c>
      <c r="F55" s="85"/>
    </row>
    <row r="56" spans="1:8">
      <c r="A56" s="97"/>
      <c r="B56" s="348" t="s">
        <v>117</v>
      </c>
      <c r="C56" s="348"/>
      <c r="D56" s="89">
        <v>0</v>
      </c>
      <c r="E56" s="89">
        <v>0</v>
      </c>
      <c r="F56" s="85"/>
    </row>
    <row r="57" spans="1:8">
      <c r="A57" s="97"/>
      <c r="B57" s="348" t="s">
        <v>118</v>
      </c>
      <c r="C57" s="348"/>
      <c r="D57" s="89">
        <v>0</v>
      </c>
      <c r="E57" s="89">
        <v>0</v>
      </c>
      <c r="F57" s="85"/>
    </row>
    <row r="58" spans="1:8">
      <c r="A58" s="97"/>
      <c r="B58" s="353" t="s">
        <v>175</v>
      </c>
      <c r="C58" s="353"/>
      <c r="D58" s="89">
        <v>0</v>
      </c>
      <c r="E58" s="89">
        <v>0</v>
      </c>
      <c r="F58" s="85"/>
    </row>
    <row r="59" spans="1:8">
      <c r="A59" s="97"/>
      <c r="B59" s="348" t="s">
        <v>119</v>
      </c>
      <c r="C59" s="348"/>
      <c r="D59" s="89">
        <v>0</v>
      </c>
      <c r="E59" s="89">
        <v>0</v>
      </c>
      <c r="F59" s="85"/>
    </row>
    <row r="60" spans="1:8" ht="18" customHeight="1">
      <c r="A60" s="97"/>
      <c r="B60" s="348" t="s">
        <v>120</v>
      </c>
      <c r="C60" s="348"/>
      <c r="D60" s="89">
        <v>1215228.8400000001</v>
      </c>
      <c r="E60" s="89">
        <v>1360702.07</v>
      </c>
      <c r="F60" s="85"/>
    </row>
    <row r="61" spans="1:8" ht="12.75">
      <c r="A61" s="97"/>
      <c r="B61" s="347" t="s">
        <v>121</v>
      </c>
      <c r="C61" s="347"/>
      <c r="D61" s="98">
        <f>SUM(D62)</f>
        <v>0</v>
      </c>
      <c r="E61" s="98">
        <f>SUM(E62)</f>
        <v>7354506.0199999996</v>
      </c>
      <c r="F61" s="85"/>
    </row>
    <row r="62" spans="1:8">
      <c r="A62" s="97"/>
      <c r="B62" s="348" t="s">
        <v>122</v>
      </c>
      <c r="C62" s="348"/>
      <c r="D62" s="89">
        <v>0</v>
      </c>
      <c r="E62" s="89">
        <v>7354506.0199999996</v>
      </c>
      <c r="F62" s="85"/>
    </row>
    <row r="63" spans="1:8" ht="12.75">
      <c r="A63" s="97"/>
      <c r="B63" s="91"/>
      <c r="C63" s="99"/>
      <c r="D63" s="100"/>
      <c r="E63" s="100"/>
      <c r="F63" s="85"/>
    </row>
    <row r="64" spans="1:8" ht="12.75">
      <c r="A64" s="97"/>
      <c r="B64" s="352" t="s">
        <v>123</v>
      </c>
      <c r="C64" s="352"/>
      <c r="D64" s="101">
        <f>D30+D34+D44+D48+D54+D61</f>
        <v>15319886825.900002</v>
      </c>
      <c r="E64" s="101">
        <f>E30+E34+E44+E48+E54+E61</f>
        <v>21797052536.499996</v>
      </c>
      <c r="F64" s="96"/>
    </row>
    <row r="65" spans="1:10" ht="12.75">
      <c r="A65" s="97"/>
      <c r="B65" s="102"/>
      <c r="C65" s="102"/>
      <c r="D65" s="100"/>
      <c r="E65" s="100"/>
      <c r="F65" s="96"/>
      <c r="J65" s="37"/>
    </row>
    <row r="66" spans="1:10" ht="12.75">
      <c r="A66" s="97"/>
      <c r="B66" s="357" t="s">
        <v>124</v>
      </c>
      <c r="C66" s="357"/>
      <c r="D66" s="101">
        <f>D27-D64</f>
        <v>2061364087.4699974</v>
      </c>
      <c r="E66" s="101">
        <f>E27-E64</f>
        <v>2412406774.7100029</v>
      </c>
      <c r="F66" s="96"/>
    </row>
    <row r="67" spans="1:10">
      <c r="A67" s="97"/>
      <c r="B67" s="103"/>
      <c r="C67" s="103"/>
      <c r="D67" s="103"/>
      <c r="E67" s="103"/>
      <c r="F67" s="85"/>
    </row>
    <row r="68" spans="1:10">
      <c r="A68" s="97"/>
      <c r="B68" s="103"/>
      <c r="C68" s="103"/>
      <c r="D68" s="103"/>
      <c r="E68" s="103"/>
      <c r="F68" s="85"/>
    </row>
    <row r="69" spans="1:10" ht="6" customHeight="1">
      <c r="A69" s="104"/>
      <c r="B69" s="105"/>
      <c r="C69" s="105"/>
      <c r="D69" s="105"/>
      <c r="E69" s="105"/>
      <c r="F69" s="106"/>
    </row>
    <row r="70" spans="1:10" ht="6" customHeight="1">
      <c r="A70" s="107"/>
      <c r="B70" s="107"/>
      <c r="C70" s="107"/>
      <c r="D70" s="107"/>
      <c r="E70" s="107"/>
      <c r="F70" s="107"/>
      <c r="G70" s="20"/>
    </row>
    <row r="71" spans="1:10" ht="6" customHeight="1">
      <c r="A71" s="107"/>
      <c r="B71" s="99"/>
      <c r="C71" s="108"/>
      <c r="D71" s="109"/>
      <c r="E71" s="109"/>
      <c r="F71" s="107"/>
      <c r="G71" s="20"/>
    </row>
    <row r="72" spans="1:10" ht="27" customHeight="1">
      <c r="B72" s="350" t="s">
        <v>223</v>
      </c>
      <c r="C72" s="351"/>
      <c r="D72" s="351"/>
      <c r="E72" s="351"/>
      <c r="F72" s="351"/>
    </row>
    <row r="73" spans="1:10" ht="9.75" customHeight="1">
      <c r="B73" s="99"/>
      <c r="C73" s="108"/>
      <c r="D73" s="109"/>
      <c r="E73" s="109"/>
    </row>
    <row r="74" spans="1:10" ht="30" customHeight="1">
      <c r="B74" s="99"/>
      <c r="C74" s="111"/>
      <c r="D74" s="111"/>
      <c r="E74" s="112"/>
    </row>
    <row r="75" spans="1:10" ht="14.1" customHeight="1">
      <c r="B75" s="113"/>
      <c r="D75" s="354"/>
      <c r="E75" s="354"/>
      <c r="F75" s="109"/>
    </row>
    <row r="76" spans="1:10" ht="14.1" customHeight="1">
      <c r="A76" s="355"/>
      <c r="B76" s="355"/>
      <c r="C76" s="355"/>
      <c r="D76" s="349"/>
      <c r="E76" s="349"/>
      <c r="F76" s="114"/>
    </row>
    <row r="77" spans="1:10" ht="9.9499999999999993" customHeight="1">
      <c r="D77" s="115"/>
    </row>
    <row r="78" spans="1:10">
      <c r="D78" s="115"/>
    </row>
    <row r="79" spans="1:10">
      <c r="D79" s="115"/>
    </row>
  </sheetData>
  <sheetProtection formatCells="0" selectLockedCells="1"/>
  <mergeCells count="65">
    <mergeCell ref="B6:C6"/>
    <mergeCell ref="B14:C14"/>
    <mergeCell ref="B34:C34"/>
    <mergeCell ref="B8:C8"/>
    <mergeCell ref="B29:C29"/>
    <mergeCell ref="B9:C9"/>
    <mergeCell ref="B30:C30"/>
    <mergeCell ref="B10:C10"/>
    <mergeCell ref="B31:C31"/>
    <mergeCell ref="B11:C11"/>
    <mergeCell ref="B32:C32"/>
    <mergeCell ref="B28:C28"/>
    <mergeCell ref="B25:C25"/>
    <mergeCell ref="A2:F2"/>
    <mergeCell ref="A3:F3"/>
    <mergeCell ref="A4:F4"/>
    <mergeCell ref="B15:C15"/>
    <mergeCell ref="B66:C66"/>
    <mergeCell ref="B18:C18"/>
    <mergeCell ref="B50:C50"/>
    <mergeCell ref="B42:C42"/>
    <mergeCell ref="B20:C20"/>
    <mergeCell ref="B43:C43"/>
    <mergeCell ref="B21:C21"/>
    <mergeCell ref="B22:C22"/>
    <mergeCell ref="B44:C44"/>
    <mergeCell ref="B48:C48"/>
    <mergeCell ref="B45:C45"/>
    <mergeCell ref="B24:C24"/>
    <mergeCell ref="B47:C47"/>
    <mergeCell ref="B27:C27"/>
    <mergeCell ref="B23:C23"/>
    <mergeCell ref="B35:C35"/>
    <mergeCell ref="B40:C40"/>
    <mergeCell ref="D76:E76"/>
    <mergeCell ref="B72:F72"/>
    <mergeCell ref="B64:C64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2:C62"/>
    <mergeCell ref="D75:E75"/>
    <mergeCell ref="A76:C76"/>
    <mergeCell ref="A1:F1"/>
    <mergeCell ref="B61:C61"/>
    <mergeCell ref="B49:C49"/>
    <mergeCell ref="B41:C41"/>
    <mergeCell ref="B37:C37"/>
    <mergeCell ref="B38:C38"/>
    <mergeCell ref="B39:C39"/>
    <mergeCell ref="B12:C12"/>
    <mergeCell ref="B33:C33"/>
    <mergeCell ref="B13:C13"/>
    <mergeCell ref="B19:C19"/>
    <mergeCell ref="B16:C16"/>
    <mergeCell ref="B36:C36"/>
    <mergeCell ref="B17:C17"/>
    <mergeCell ref="B51:C51"/>
    <mergeCell ref="B46:C46"/>
  </mergeCells>
  <printOptions verticalCentered="1"/>
  <pageMargins left="0.9055118110236221" right="0" top="0.98425196850393704" bottom="0.19685039370078741" header="0" footer="0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opLeftCell="A28" zoomScale="90" zoomScaleNormal="90" zoomScalePageLayoutView="80" workbookViewId="0">
      <selection activeCell="M68" sqref="L68:M69"/>
    </sheetView>
  </sheetViews>
  <sheetFormatPr baseColWidth="10" defaultRowHeight="12"/>
  <cols>
    <col min="1" max="1" width="4.85546875" style="107" customWidth="1"/>
    <col min="2" max="2" width="27.5703125" style="103" customWidth="1"/>
    <col min="3" max="3" width="37.85546875" style="107" customWidth="1"/>
    <col min="4" max="4" width="22.42578125" style="226" customWidth="1"/>
    <col min="5" max="5" width="21" style="226" customWidth="1"/>
    <col min="6" max="6" width="11" style="330" customWidth="1"/>
    <col min="7" max="8" width="27.5703125" style="225" customWidth="1"/>
    <col min="9" max="10" width="21" style="226" customWidth="1"/>
    <col min="11" max="11" width="4.85546875" style="110" customWidth="1"/>
    <col min="12" max="12" width="11.42578125" style="20"/>
    <col min="13" max="13" width="15.85546875" style="20" bestFit="1" customWidth="1"/>
    <col min="14" max="16384" width="11.42578125" style="20"/>
  </cols>
  <sheetData>
    <row r="1" spans="1:11" ht="14.25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14.1" customHeight="1">
      <c r="A2" s="360" t="s">
        <v>222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14.1" customHeight="1">
      <c r="A3" s="361" t="s">
        <v>0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1" ht="14.1" customHeight="1">
      <c r="A4" s="361" t="s">
        <v>243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7.5" customHeight="1">
      <c r="A5" s="116"/>
      <c r="B5" s="116"/>
      <c r="C5" s="116"/>
      <c r="D5" s="117"/>
      <c r="E5" s="117"/>
      <c r="F5" s="329"/>
      <c r="G5" s="116"/>
      <c r="H5" s="116"/>
      <c r="I5" s="117"/>
      <c r="J5" s="117"/>
    </row>
    <row r="6" spans="1:11" s="23" customFormat="1" ht="15" customHeight="1">
      <c r="A6" s="362"/>
      <c r="B6" s="364" t="s">
        <v>76</v>
      </c>
      <c r="C6" s="364"/>
      <c r="D6" s="368" t="s">
        <v>4</v>
      </c>
      <c r="E6" s="368"/>
      <c r="F6" s="366"/>
      <c r="G6" s="364" t="s">
        <v>76</v>
      </c>
      <c r="H6" s="364"/>
      <c r="I6" s="368" t="s">
        <v>4</v>
      </c>
      <c r="J6" s="368"/>
      <c r="K6" s="118"/>
    </row>
    <row r="7" spans="1:11" s="23" customFormat="1" ht="15" customHeight="1">
      <c r="A7" s="363"/>
      <c r="B7" s="365"/>
      <c r="C7" s="365"/>
      <c r="D7" s="119">
        <v>2020</v>
      </c>
      <c r="E7" s="119">
        <v>2019</v>
      </c>
      <c r="F7" s="367"/>
      <c r="G7" s="365"/>
      <c r="H7" s="365"/>
      <c r="I7" s="119">
        <v>2020</v>
      </c>
      <c r="J7" s="119">
        <v>2019</v>
      </c>
      <c r="K7" s="120"/>
    </row>
    <row r="8" spans="1:11" ht="3" customHeight="1">
      <c r="A8" s="121"/>
      <c r="B8" s="116"/>
      <c r="C8" s="116"/>
      <c r="D8" s="117"/>
      <c r="E8" s="117"/>
      <c r="F8" s="329"/>
      <c r="G8" s="116"/>
      <c r="H8" s="116"/>
      <c r="I8" s="117"/>
      <c r="J8" s="117"/>
      <c r="K8" s="122"/>
    </row>
    <row r="9" spans="1:11" ht="3" customHeight="1">
      <c r="A9" s="121"/>
      <c r="B9" s="116"/>
      <c r="C9" s="116"/>
      <c r="D9" s="117"/>
      <c r="E9" s="117"/>
      <c r="F9" s="329"/>
      <c r="G9" s="116"/>
      <c r="H9" s="116"/>
      <c r="I9" s="117"/>
      <c r="J9" s="117"/>
      <c r="K9" s="122"/>
    </row>
    <row r="10" spans="1:11" ht="12.75">
      <c r="A10" s="123"/>
      <c r="B10" s="347" t="s">
        <v>5</v>
      </c>
      <c r="C10" s="347"/>
      <c r="D10" s="228"/>
      <c r="E10" s="93"/>
      <c r="G10" s="371" t="s">
        <v>6</v>
      </c>
      <c r="H10" s="371"/>
      <c r="I10" s="87"/>
      <c r="J10" s="87"/>
      <c r="K10" s="122"/>
    </row>
    <row r="11" spans="1:11" ht="5.0999999999999996" customHeight="1">
      <c r="A11" s="123"/>
      <c r="B11" s="91"/>
      <c r="C11" s="125"/>
      <c r="D11" s="93"/>
      <c r="E11" s="93"/>
      <c r="G11" s="331"/>
      <c r="H11" s="332"/>
      <c r="I11" s="87"/>
      <c r="J11" s="87"/>
      <c r="K11" s="122"/>
    </row>
    <row r="12" spans="1:11" ht="12.75">
      <c r="A12" s="123"/>
      <c r="B12" s="352" t="s">
        <v>7</v>
      </c>
      <c r="C12" s="352"/>
      <c r="D12" s="93"/>
      <c r="E12" s="93"/>
      <c r="G12" s="370" t="s">
        <v>8</v>
      </c>
      <c r="H12" s="370"/>
      <c r="I12" s="93"/>
      <c r="J12" s="93"/>
      <c r="K12" s="122"/>
    </row>
    <row r="13" spans="1:11" ht="5.0999999999999996" customHeight="1">
      <c r="A13" s="123"/>
      <c r="B13" s="102"/>
      <c r="C13" s="92"/>
      <c r="D13" s="93"/>
      <c r="E13" s="93"/>
      <c r="G13" s="333"/>
      <c r="H13" s="334"/>
      <c r="I13" s="93"/>
      <c r="J13" s="93"/>
      <c r="K13" s="122"/>
    </row>
    <row r="14" spans="1:11">
      <c r="A14" s="123"/>
      <c r="B14" s="348" t="s">
        <v>9</v>
      </c>
      <c r="C14" s="348"/>
      <c r="D14" s="126">
        <v>2664160530.0900002</v>
      </c>
      <c r="E14" s="126">
        <v>1779968186.48</v>
      </c>
      <c r="G14" s="369" t="s">
        <v>10</v>
      </c>
      <c r="H14" s="369"/>
      <c r="I14" s="126">
        <v>158757302.75999999</v>
      </c>
      <c r="J14" s="126">
        <v>202328569.36000001</v>
      </c>
      <c r="K14" s="122"/>
    </row>
    <row r="15" spans="1:11">
      <c r="A15" s="123"/>
      <c r="B15" s="348" t="s">
        <v>11</v>
      </c>
      <c r="C15" s="348"/>
      <c r="D15" s="126">
        <v>79860022.760000005</v>
      </c>
      <c r="E15" s="126">
        <v>48195576.670000002</v>
      </c>
      <c r="G15" s="369" t="s">
        <v>12</v>
      </c>
      <c r="H15" s="369"/>
      <c r="I15" s="126">
        <v>0</v>
      </c>
      <c r="J15" s="126">
        <v>0</v>
      </c>
      <c r="K15" s="122"/>
    </row>
    <row r="16" spans="1:11">
      <c r="A16" s="123"/>
      <c r="B16" s="348" t="s">
        <v>13</v>
      </c>
      <c r="C16" s="348"/>
      <c r="D16" s="126">
        <v>82802997.650000006</v>
      </c>
      <c r="E16" s="126">
        <v>72920174.099999994</v>
      </c>
      <c r="G16" s="369" t="s">
        <v>14</v>
      </c>
      <c r="H16" s="369"/>
      <c r="I16" s="126">
        <v>9813143.3900000006</v>
      </c>
      <c r="J16" s="126">
        <v>37230989.689999998</v>
      </c>
      <c r="K16" s="122"/>
    </row>
    <row r="17" spans="1:12">
      <c r="A17" s="123"/>
      <c r="B17" s="348" t="s">
        <v>15</v>
      </c>
      <c r="C17" s="348"/>
      <c r="D17" s="126">
        <v>0</v>
      </c>
      <c r="E17" s="126">
        <v>0</v>
      </c>
      <c r="G17" s="369" t="s">
        <v>16</v>
      </c>
      <c r="H17" s="369"/>
      <c r="I17" s="126">
        <v>0</v>
      </c>
      <c r="J17" s="126">
        <v>0</v>
      </c>
      <c r="K17" s="122"/>
    </row>
    <row r="18" spans="1:12">
      <c r="A18" s="123"/>
      <c r="B18" s="348" t="s">
        <v>17</v>
      </c>
      <c r="C18" s="348"/>
      <c r="D18" s="126">
        <v>0</v>
      </c>
      <c r="E18" s="126">
        <v>0</v>
      </c>
      <c r="G18" s="369" t="s">
        <v>18</v>
      </c>
      <c r="H18" s="369"/>
      <c r="I18" s="126">
        <v>0</v>
      </c>
      <c r="J18" s="126">
        <v>0</v>
      </c>
      <c r="K18" s="122"/>
    </row>
    <row r="19" spans="1:12" ht="25.5" customHeight="1">
      <c r="A19" s="123"/>
      <c r="B19" s="369" t="s">
        <v>19</v>
      </c>
      <c r="C19" s="369"/>
      <c r="D19" s="126">
        <v>0</v>
      </c>
      <c r="E19" s="126">
        <v>0</v>
      </c>
      <c r="G19" s="372" t="s">
        <v>20</v>
      </c>
      <c r="H19" s="372"/>
      <c r="I19" s="126">
        <v>161330482.22</v>
      </c>
      <c r="J19" s="126">
        <v>116848527.86</v>
      </c>
      <c r="K19" s="122"/>
    </row>
    <row r="20" spans="1:12">
      <c r="A20" s="123"/>
      <c r="B20" s="348" t="s">
        <v>21</v>
      </c>
      <c r="C20" s="348"/>
      <c r="D20" s="126">
        <v>368745</v>
      </c>
      <c r="E20" s="126">
        <v>368745</v>
      </c>
      <c r="G20" s="369" t="s">
        <v>22</v>
      </c>
      <c r="H20" s="369"/>
      <c r="I20" s="126">
        <v>0</v>
      </c>
      <c r="J20" s="126">
        <v>0</v>
      </c>
      <c r="K20" s="122"/>
    </row>
    <row r="21" spans="1:12" ht="12" customHeight="1">
      <c r="A21" s="123"/>
      <c r="B21" s="127"/>
      <c r="C21" s="128"/>
      <c r="D21" s="228"/>
      <c r="E21" s="228"/>
      <c r="G21" s="369" t="s">
        <v>23</v>
      </c>
      <c r="H21" s="369"/>
      <c r="I21" s="126">
        <v>0</v>
      </c>
      <c r="J21" s="126">
        <v>0</v>
      </c>
      <c r="K21" s="122"/>
    </row>
    <row r="22" spans="1:12" ht="12" customHeight="1">
      <c r="A22" s="129"/>
      <c r="B22" s="352" t="s">
        <v>24</v>
      </c>
      <c r="C22" s="352"/>
      <c r="D22" s="335">
        <f>SUM(D14:D20)</f>
        <v>2827192295.5000005</v>
      </c>
      <c r="E22" s="335">
        <f>SUM(E14:E20)</f>
        <v>1901452682.25</v>
      </c>
      <c r="F22" s="336"/>
      <c r="G22" s="331"/>
      <c r="H22" s="332"/>
      <c r="I22" s="98"/>
      <c r="J22" s="98"/>
      <c r="K22" s="122"/>
    </row>
    <row r="23" spans="1:12" ht="12" customHeight="1">
      <c r="A23" s="129"/>
      <c r="B23" s="91"/>
      <c r="C23" s="130"/>
      <c r="D23" s="98"/>
      <c r="E23" s="98"/>
      <c r="F23" s="336"/>
      <c r="G23" s="370" t="s">
        <v>25</v>
      </c>
      <c r="H23" s="370"/>
      <c r="I23" s="335">
        <f>SUM(I14:I21)</f>
        <v>329900928.37</v>
      </c>
      <c r="J23" s="335">
        <f>SUM(J14:J21)</f>
        <v>356408086.91000003</v>
      </c>
      <c r="K23" s="122"/>
    </row>
    <row r="24" spans="1:12" ht="12" customHeight="1">
      <c r="A24" s="123"/>
      <c r="B24" s="127"/>
      <c r="C24" s="127"/>
      <c r="D24" s="228"/>
      <c r="E24" s="228"/>
      <c r="G24" s="337"/>
      <c r="H24" s="327"/>
      <c r="I24" s="228"/>
      <c r="J24" s="228"/>
      <c r="K24" s="122"/>
    </row>
    <row r="25" spans="1:12" ht="12.75">
      <c r="A25" s="123"/>
      <c r="B25" s="352" t="s">
        <v>26</v>
      </c>
      <c r="C25" s="352"/>
      <c r="D25" s="93"/>
      <c r="E25" s="93"/>
      <c r="G25" s="370" t="s">
        <v>27</v>
      </c>
      <c r="H25" s="370"/>
      <c r="I25" s="93"/>
      <c r="J25" s="93"/>
      <c r="K25" s="122"/>
    </row>
    <row r="26" spans="1:12">
      <c r="A26" s="123"/>
      <c r="B26" s="127"/>
      <c r="C26" s="127"/>
      <c r="D26" s="228"/>
      <c r="E26" s="228"/>
      <c r="G26" s="338"/>
      <c r="H26" s="327"/>
      <c r="I26" s="228"/>
      <c r="J26" s="228"/>
      <c r="K26" s="122"/>
    </row>
    <row r="27" spans="1:12" ht="12" customHeight="1">
      <c r="A27" s="123"/>
      <c r="B27" s="348" t="s">
        <v>28</v>
      </c>
      <c r="C27" s="348"/>
      <c r="D27" s="126">
        <v>78789542.969999999</v>
      </c>
      <c r="E27" s="126">
        <v>314030</v>
      </c>
      <c r="G27" s="369" t="s">
        <v>29</v>
      </c>
      <c r="H27" s="369"/>
      <c r="I27" s="126">
        <v>0</v>
      </c>
      <c r="J27" s="126">
        <v>0</v>
      </c>
      <c r="K27" s="122"/>
    </row>
    <row r="28" spans="1:12" ht="12" customHeight="1">
      <c r="A28" s="123"/>
      <c r="B28" s="348" t="s">
        <v>30</v>
      </c>
      <c r="C28" s="348"/>
      <c r="D28" s="126">
        <v>251552983.33000001</v>
      </c>
      <c r="E28" s="126">
        <v>425819052.88999999</v>
      </c>
      <c r="G28" s="369" t="s">
        <v>31</v>
      </c>
      <c r="H28" s="369"/>
      <c r="I28" s="126">
        <v>0</v>
      </c>
      <c r="J28" s="126">
        <v>0</v>
      </c>
      <c r="K28" s="122"/>
    </row>
    <row r="29" spans="1:12" ht="12" customHeight="1">
      <c r="A29" s="123"/>
      <c r="B29" s="348" t="s">
        <v>32</v>
      </c>
      <c r="C29" s="348"/>
      <c r="D29" s="126">
        <v>12318990163.73</v>
      </c>
      <c r="E29" s="126">
        <v>11147083767.6</v>
      </c>
      <c r="G29" s="369" t="s">
        <v>33</v>
      </c>
      <c r="H29" s="369"/>
      <c r="I29" s="126">
        <v>2299684646.4699998</v>
      </c>
      <c r="J29" s="126">
        <v>2299684646.4699998</v>
      </c>
      <c r="K29" s="122"/>
    </row>
    <row r="30" spans="1:12" ht="12" customHeight="1">
      <c r="A30" s="123"/>
      <c r="B30" s="348" t="s">
        <v>34</v>
      </c>
      <c r="C30" s="348"/>
      <c r="D30" s="126">
        <v>1612687999.6800001</v>
      </c>
      <c r="E30" s="126">
        <v>1591067388.4100001</v>
      </c>
      <c r="G30" s="369" t="s">
        <v>35</v>
      </c>
      <c r="H30" s="369"/>
      <c r="I30" s="126">
        <v>13200000</v>
      </c>
      <c r="J30" s="126">
        <v>13200000</v>
      </c>
      <c r="K30" s="122"/>
    </row>
    <row r="31" spans="1:12" ht="26.25" customHeight="1">
      <c r="A31" s="123"/>
      <c r="B31" s="369" t="s">
        <v>36</v>
      </c>
      <c r="C31" s="369"/>
      <c r="D31" s="126">
        <v>58062892.350000001</v>
      </c>
      <c r="E31" s="126">
        <v>57727985.609999999</v>
      </c>
      <c r="G31" s="372" t="s">
        <v>37</v>
      </c>
      <c r="H31" s="372"/>
      <c r="I31" s="126">
        <v>0</v>
      </c>
      <c r="J31" s="126">
        <v>0</v>
      </c>
      <c r="K31" s="122"/>
      <c r="L31" s="36"/>
    </row>
    <row r="32" spans="1:12" ht="12" customHeight="1">
      <c r="A32" s="123"/>
      <c r="B32" s="348" t="s">
        <v>38</v>
      </c>
      <c r="C32" s="348"/>
      <c r="D32" s="126">
        <v>-1203020116.27</v>
      </c>
      <c r="E32" s="126">
        <v>-1198843330.49</v>
      </c>
      <c r="G32" s="369" t="s">
        <v>39</v>
      </c>
      <c r="H32" s="369"/>
      <c r="I32" s="126">
        <v>0</v>
      </c>
      <c r="J32" s="126">
        <v>0</v>
      </c>
      <c r="K32" s="122"/>
    </row>
    <row r="33" spans="1:13" ht="12" customHeight="1">
      <c r="A33" s="123"/>
      <c r="B33" s="348" t="s">
        <v>40</v>
      </c>
      <c r="C33" s="348"/>
      <c r="D33" s="126">
        <v>0</v>
      </c>
      <c r="E33" s="126">
        <v>0</v>
      </c>
      <c r="G33" s="338"/>
      <c r="H33" s="327"/>
      <c r="I33" s="228"/>
      <c r="J33" s="228"/>
      <c r="K33" s="122"/>
    </row>
    <row r="34" spans="1:13" ht="12" customHeight="1">
      <c r="A34" s="123"/>
      <c r="B34" s="348" t="s">
        <v>41</v>
      </c>
      <c r="C34" s="348"/>
      <c r="D34" s="126">
        <v>0</v>
      </c>
      <c r="E34" s="126">
        <v>0</v>
      </c>
      <c r="G34" s="370" t="s">
        <v>42</v>
      </c>
      <c r="H34" s="370"/>
      <c r="I34" s="335">
        <f>SUM(I27:I32)</f>
        <v>2312884646.4699998</v>
      </c>
      <c r="J34" s="335">
        <f>SUM(J27:J32)</f>
        <v>2312884646.4699998</v>
      </c>
      <c r="K34" s="122"/>
    </row>
    <row r="35" spans="1:13" ht="12" customHeight="1">
      <c r="A35" s="123"/>
      <c r="B35" s="348" t="s">
        <v>43</v>
      </c>
      <c r="C35" s="348"/>
      <c r="D35" s="126">
        <v>0</v>
      </c>
      <c r="E35" s="126">
        <v>0</v>
      </c>
      <c r="G35" s="331"/>
      <c r="H35" s="328"/>
      <c r="I35" s="98"/>
      <c r="J35" s="98"/>
      <c r="K35" s="122"/>
    </row>
    <row r="36" spans="1:13" ht="12" customHeight="1">
      <c r="A36" s="123"/>
      <c r="B36" s="127"/>
      <c r="C36" s="128"/>
      <c r="D36" s="228"/>
      <c r="E36" s="228"/>
      <c r="G36" s="370" t="s">
        <v>172</v>
      </c>
      <c r="H36" s="370"/>
      <c r="I36" s="335">
        <f>I23+I34</f>
        <v>2642785574.8399997</v>
      </c>
      <c r="J36" s="335">
        <f>J23+J34</f>
        <v>2669292733.3799996</v>
      </c>
      <c r="K36" s="122"/>
    </row>
    <row r="37" spans="1:13" ht="12" customHeight="1">
      <c r="A37" s="129"/>
      <c r="B37" s="352" t="s">
        <v>45</v>
      </c>
      <c r="C37" s="352"/>
      <c r="D37" s="335">
        <f>SUM(D27:D35)</f>
        <v>13117063465.789999</v>
      </c>
      <c r="E37" s="335">
        <f>SUM(E27:E35)</f>
        <v>12023168894.02</v>
      </c>
      <c r="F37" s="336"/>
      <c r="G37" s="331"/>
      <c r="H37" s="339"/>
      <c r="I37" s="98"/>
      <c r="J37" s="98"/>
      <c r="K37" s="122"/>
    </row>
    <row r="38" spans="1:13" ht="12" customHeight="1">
      <c r="A38" s="123"/>
      <c r="B38" s="127"/>
      <c r="C38" s="91"/>
      <c r="D38" s="228"/>
      <c r="E38" s="228"/>
      <c r="G38" s="371" t="s">
        <v>46</v>
      </c>
      <c r="H38" s="371"/>
      <c r="I38" s="228"/>
      <c r="J38" s="228"/>
      <c r="K38" s="122"/>
    </row>
    <row r="39" spans="1:13" ht="12" customHeight="1">
      <c r="A39" s="123"/>
      <c r="B39" s="352" t="s">
        <v>173</v>
      </c>
      <c r="C39" s="352"/>
      <c r="D39" s="335">
        <f>D22+D37</f>
        <v>15944255761.289999</v>
      </c>
      <c r="E39" s="335">
        <f>E22+E37</f>
        <v>13924621576.27</v>
      </c>
      <c r="G39" s="331"/>
      <c r="H39" s="339"/>
      <c r="I39" s="228"/>
      <c r="J39" s="228"/>
      <c r="K39" s="122"/>
    </row>
    <row r="40" spans="1:13" ht="12" customHeight="1">
      <c r="A40" s="123"/>
      <c r="B40" s="127"/>
      <c r="C40" s="127"/>
      <c r="D40" s="228"/>
      <c r="E40" s="228"/>
      <c r="G40" s="370" t="s">
        <v>48</v>
      </c>
      <c r="H40" s="370"/>
      <c r="I40" s="335">
        <f>SUM(I42:I44)</f>
        <v>3497004237.04</v>
      </c>
      <c r="J40" s="335">
        <f>SUM(J42:J44)</f>
        <v>3566364803.5599999</v>
      </c>
      <c r="K40" s="122"/>
      <c r="M40" s="36"/>
    </row>
    <row r="41" spans="1:13" ht="12" customHeight="1">
      <c r="A41" s="123"/>
      <c r="B41" s="127"/>
      <c r="C41" s="127"/>
      <c r="D41" s="228"/>
      <c r="E41" s="228"/>
      <c r="G41" s="338"/>
      <c r="H41" s="135"/>
      <c r="I41" s="228"/>
      <c r="J41" s="228"/>
      <c r="K41" s="122"/>
    </row>
    <row r="42" spans="1:13" ht="12" customHeight="1">
      <c r="A42" s="123"/>
      <c r="B42" s="127"/>
      <c r="C42" s="127"/>
      <c r="D42" s="228"/>
      <c r="E42" s="228"/>
      <c r="G42" s="369" t="s">
        <v>49</v>
      </c>
      <c r="H42" s="369"/>
      <c r="I42" s="126">
        <v>3084950433.2800002</v>
      </c>
      <c r="J42" s="126">
        <v>3157633651.04</v>
      </c>
      <c r="K42" s="122"/>
    </row>
    <row r="43" spans="1:13" ht="12" customHeight="1">
      <c r="A43" s="123"/>
      <c r="B43" s="127"/>
      <c r="C43" s="373" t="s">
        <v>77</v>
      </c>
      <c r="D43" s="373"/>
      <c r="E43" s="228"/>
      <c r="G43" s="369" t="s">
        <v>50</v>
      </c>
      <c r="H43" s="369"/>
      <c r="I43" s="126">
        <v>412053803.75999999</v>
      </c>
      <c r="J43" s="126">
        <v>408731152.51999998</v>
      </c>
      <c r="K43" s="122"/>
    </row>
    <row r="44" spans="1:13">
      <c r="A44" s="123"/>
      <c r="B44" s="127"/>
      <c r="C44" s="373"/>
      <c r="D44" s="373"/>
      <c r="E44" s="228"/>
      <c r="G44" s="369" t="s">
        <v>51</v>
      </c>
      <c r="H44" s="369"/>
      <c r="I44" s="126">
        <v>0</v>
      </c>
      <c r="J44" s="126">
        <v>0</v>
      </c>
      <c r="K44" s="122"/>
      <c r="M44" s="44"/>
    </row>
    <row r="45" spans="1:13">
      <c r="A45" s="123"/>
      <c r="B45" s="127"/>
      <c r="C45" s="373"/>
      <c r="D45" s="373"/>
      <c r="E45" s="228"/>
      <c r="G45" s="338"/>
      <c r="H45" s="135"/>
      <c r="I45" s="228"/>
      <c r="J45" s="228"/>
      <c r="K45" s="122"/>
    </row>
    <row r="46" spans="1:13" ht="12" customHeight="1">
      <c r="A46" s="123"/>
      <c r="B46" s="127"/>
      <c r="C46" s="373"/>
      <c r="D46" s="373"/>
      <c r="E46" s="228"/>
      <c r="G46" s="370" t="s">
        <v>52</v>
      </c>
      <c r="H46" s="370"/>
      <c r="I46" s="335">
        <f>SUM(I48:I52)</f>
        <v>9804465949.4099979</v>
      </c>
      <c r="J46" s="335">
        <f>SUM(J48:J52)</f>
        <v>7688964039.3300037</v>
      </c>
      <c r="K46" s="122"/>
    </row>
    <row r="47" spans="1:13" ht="12" customHeight="1">
      <c r="A47" s="123"/>
      <c r="B47" s="127"/>
      <c r="C47" s="373"/>
      <c r="D47" s="373"/>
      <c r="E47" s="228"/>
      <c r="G47" s="331"/>
      <c r="H47" s="135"/>
      <c r="I47" s="340"/>
      <c r="J47" s="340"/>
      <c r="K47" s="122"/>
    </row>
    <row r="48" spans="1:13">
      <c r="A48" s="123"/>
      <c r="B48" s="127"/>
      <c r="C48" s="373"/>
      <c r="D48" s="373"/>
      <c r="E48" s="228"/>
      <c r="G48" s="369" t="s">
        <v>53</v>
      </c>
      <c r="H48" s="369"/>
      <c r="I48" s="126">
        <f>+EA!D66</f>
        <v>2061364087.4699974</v>
      </c>
      <c r="J48" s="126">
        <f>+EA!E66</f>
        <v>2412406774.7100029</v>
      </c>
      <c r="K48" s="122"/>
    </row>
    <row r="49" spans="1:13">
      <c r="A49" s="123"/>
      <c r="B49" s="127"/>
      <c r="C49" s="373"/>
      <c r="D49" s="373"/>
      <c r="E49" s="228"/>
      <c r="G49" s="369" t="s">
        <v>54</v>
      </c>
      <c r="H49" s="369"/>
      <c r="I49" s="126">
        <v>7273261093.54</v>
      </c>
      <c r="J49" s="126">
        <v>4802115675.1000004</v>
      </c>
      <c r="K49" s="122"/>
      <c r="M49" s="36"/>
    </row>
    <row r="50" spans="1:13">
      <c r="A50" s="123"/>
      <c r="B50" s="127"/>
      <c r="C50" s="373"/>
      <c r="D50" s="373"/>
      <c r="E50" s="228"/>
      <c r="G50" s="369" t="s">
        <v>55</v>
      </c>
      <c r="H50" s="369"/>
      <c r="I50" s="126">
        <v>469840768.39999998</v>
      </c>
      <c r="J50" s="126">
        <v>474441589.51999998</v>
      </c>
      <c r="K50" s="122"/>
      <c r="M50" s="36"/>
    </row>
    <row r="51" spans="1:13">
      <c r="A51" s="123"/>
      <c r="B51" s="127"/>
      <c r="C51" s="127"/>
      <c r="D51" s="228"/>
      <c r="E51" s="228"/>
      <c r="G51" s="369" t="s">
        <v>56</v>
      </c>
      <c r="H51" s="369"/>
      <c r="I51" s="126">
        <v>0</v>
      </c>
      <c r="J51" s="126">
        <v>0</v>
      </c>
      <c r="K51" s="122"/>
    </row>
    <row r="52" spans="1:13">
      <c r="A52" s="123"/>
      <c r="B52" s="127"/>
      <c r="C52" s="127"/>
      <c r="D52" s="228"/>
      <c r="E52" s="228"/>
      <c r="G52" s="369" t="s">
        <v>57</v>
      </c>
      <c r="H52" s="369"/>
      <c r="I52" s="126">
        <v>0</v>
      </c>
      <c r="J52" s="126">
        <v>0</v>
      </c>
      <c r="K52" s="122"/>
    </row>
    <row r="53" spans="1:13">
      <c r="A53" s="123"/>
      <c r="B53" s="127"/>
      <c r="C53" s="127"/>
      <c r="D53" s="228"/>
      <c r="E53" s="228"/>
      <c r="G53" s="338"/>
      <c r="H53" s="135"/>
      <c r="I53" s="228"/>
      <c r="J53" s="228"/>
      <c r="K53" s="122"/>
    </row>
    <row r="54" spans="1:13" ht="25.5" customHeight="1">
      <c r="A54" s="123"/>
      <c r="B54" s="127"/>
      <c r="C54" s="127"/>
      <c r="D54" s="228"/>
      <c r="E54" s="228"/>
      <c r="G54" s="370" t="s">
        <v>58</v>
      </c>
      <c r="H54" s="370"/>
      <c r="I54" s="335">
        <f>SUM(I56:I57)</f>
        <v>0</v>
      </c>
      <c r="J54" s="335">
        <f>SUM(J56:J57)</f>
        <v>0</v>
      </c>
      <c r="K54" s="122"/>
    </row>
    <row r="55" spans="1:13">
      <c r="A55" s="123"/>
      <c r="B55" s="127"/>
      <c r="C55" s="127"/>
      <c r="D55" s="228"/>
      <c r="E55" s="228"/>
      <c r="G55" s="338"/>
      <c r="H55" s="135"/>
      <c r="I55" s="228"/>
      <c r="J55" s="228"/>
      <c r="K55" s="122"/>
    </row>
    <row r="56" spans="1:13">
      <c r="A56" s="123"/>
      <c r="B56" s="127"/>
      <c r="C56" s="127"/>
      <c r="D56" s="228"/>
      <c r="E56" s="228"/>
      <c r="G56" s="369" t="s">
        <v>59</v>
      </c>
      <c r="H56" s="369"/>
      <c r="I56" s="126">
        <v>0</v>
      </c>
      <c r="J56" s="126">
        <v>0</v>
      </c>
      <c r="K56" s="122"/>
    </row>
    <row r="57" spans="1:13">
      <c r="A57" s="123"/>
      <c r="B57" s="127"/>
      <c r="C57" s="127"/>
      <c r="D57" s="228"/>
      <c r="E57" s="228"/>
      <c r="G57" s="369" t="s">
        <v>60</v>
      </c>
      <c r="H57" s="369"/>
      <c r="I57" s="126">
        <v>0</v>
      </c>
      <c r="J57" s="126">
        <v>0</v>
      </c>
      <c r="K57" s="122"/>
    </row>
    <row r="58" spans="1:13" ht="9.9499999999999993" customHeight="1">
      <c r="A58" s="123"/>
      <c r="B58" s="127"/>
      <c r="C58" s="127"/>
      <c r="D58" s="228"/>
      <c r="E58" s="228"/>
      <c r="G58" s="338"/>
      <c r="H58" s="341"/>
      <c r="I58" s="228"/>
      <c r="J58" s="228"/>
      <c r="K58" s="122"/>
    </row>
    <row r="59" spans="1:13" ht="12.75">
      <c r="A59" s="123"/>
      <c r="B59" s="127"/>
      <c r="C59" s="127"/>
      <c r="D59" s="228"/>
      <c r="E59" s="228"/>
      <c r="G59" s="370" t="s">
        <v>61</v>
      </c>
      <c r="H59" s="370"/>
      <c r="I59" s="335">
        <f>I40+I46+I54</f>
        <v>13301470186.449997</v>
      </c>
      <c r="J59" s="335">
        <f>J40+J46+J54</f>
        <v>11255328842.890003</v>
      </c>
      <c r="K59" s="122"/>
    </row>
    <row r="60" spans="1:13" ht="9.9499999999999993" customHeight="1">
      <c r="A60" s="123"/>
      <c r="B60" s="127"/>
      <c r="C60" s="127"/>
      <c r="D60" s="228"/>
      <c r="E60" s="228"/>
      <c r="G60" s="338"/>
      <c r="H60" s="135"/>
      <c r="I60" s="228"/>
      <c r="J60" s="228"/>
      <c r="K60" s="122"/>
    </row>
    <row r="61" spans="1:13" ht="12.75">
      <c r="A61" s="123"/>
      <c r="B61" s="127"/>
      <c r="C61" s="127"/>
      <c r="D61" s="228"/>
      <c r="E61" s="228"/>
      <c r="G61" s="370" t="s">
        <v>174</v>
      </c>
      <c r="H61" s="370"/>
      <c r="I61" s="335">
        <f>I36+I59</f>
        <v>15944255761.289997</v>
      </c>
      <c r="J61" s="335">
        <f>J36+J59</f>
        <v>13924621576.270002</v>
      </c>
      <c r="K61" s="122"/>
    </row>
    <row r="62" spans="1:13" ht="6" customHeight="1">
      <c r="A62" s="132"/>
      <c r="B62" s="133"/>
      <c r="C62" s="133"/>
      <c r="D62" s="342"/>
      <c r="E62" s="342"/>
      <c r="F62" s="343"/>
      <c r="G62" s="344"/>
      <c r="H62" s="344"/>
      <c r="I62" s="342"/>
      <c r="J62" s="342"/>
      <c r="K62" s="106"/>
    </row>
    <row r="63" spans="1:13" ht="6" customHeight="1">
      <c r="B63" s="99"/>
      <c r="C63" s="108"/>
      <c r="D63" s="228"/>
      <c r="E63" s="228"/>
      <c r="G63" s="135"/>
      <c r="H63" s="135"/>
      <c r="I63" s="228"/>
      <c r="J63" s="228"/>
    </row>
    <row r="64" spans="1:13" ht="6" customHeight="1">
      <c r="B64" s="99"/>
      <c r="C64" s="108"/>
      <c r="D64" s="228"/>
      <c r="E64" s="228"/>
      <c r="G64" s="135"/>
      <c r="H64" s="135"/>
      <c r="I64" s="228"/>
      <c r="J64" s="228"/>
    </row>
    <row r="65" spans="2:12" ht="6" customHeight="1">
      <c r="B65" s="99"/>
      <c r="C65" s="108"/>
      <c r="D65" s="228"/>
      <c r="E65" s="228"/>
      <c r="G65" s="135"/>
      <c r="H65" s="135"/>
      <c r="I65" s="228"/>
      <c r="J65" s="228"/>
    </row>
    <row r="66" spans="2:12" ht="15" customHeight="1">
      <c r="B66" s="376" t="s">
        <v>223</v>
      </c>
      <c r="C66" s="376"/>
      <c r="D66" s="376"/>
      <c r="E66" s="376"/>
      <c r="F66" s="376"/>
      <c r="G66" s="376"/>
      <c r="H66" s="376"/>
      <c r="I66" s="376"/>
      <c r="J66" s="376"/>
    </row>
    <row r="67" spans="2:12" ht="9.75" customHeight="1">
      <c r="B67" s="99"/>
      <c r="C67" s="108"/>
      <c r="D67" s="228"/>
      <c r="E67" s="228"/>
      <c r="G67" s="135"/>
      <c r="H67" s="135"/>
      <c r="I67" s="228"/>
      <c r="J67" s="228"/>
    </row>
    <row r="68" spans="2:12" ht="50.1" customHeight="1">
      <c r="B68" s="99"/>
      <c r="C68" s="99"/>
      <c r="D68" s="135"/>
      <c r="E68" s="228"/>
      <c r="G68" s="112"/>
      <c r="H68" s="112"/>
      <c r="I68" s="228"/>
      <c r="J68" s="228"/>
      <c r="L68" s="36"/>
    </row>
    <row r="69" spans="2:12" ht="14.1" customHeight="1">
      <c r="B69" s="136"/>
      <c r="C69" s="354"/>
      <c r="D69" s="354"/>
      <c r="E69" s="228"/>
      <c r="F69" s="345"/>
      <c r="G69" s="374"/>
      <c r="H69" s="374"/>
      <c r="I69" s="87"/>
      <c r="J69" s="228"/>
    </row>
    <row r="70" spans="2:12" ht="14.1" customHeight="1">
      <c r="B70" s="137"/>
      <c r="C70" s="349"/>
      <c r="D70" s="349"/>
      <c r="E70" s="228"/>
      <c r="F70" s="345"/>
      <c r="G70" s="375"/>
      <c r="H70" s="375"/>
      <c r="I70" s="87"/>
      <c r="J70" s="228"/>
    </row>
  </sheetData>
  <sheetProtection formatCells="0" selectLockedCells="1"/>
  <mergeCells count="74">
    <mergeCell ref="G21:H21"/>
    <mergeCell ref="B18:C18"/>
    <mergeCell ref="G18:H18"/>
    <mergeCell ref="B19:C19"/>
    <mergeCell ref="G19:H19"/>
    <mergeCell ref="B20:C20"/>
    <mergeCell ref="G20:H20"/>
    <mergeCell ref="B22:C22"/>
    <mergeCell ref="G38:H38"/>
    <mergeCell ref="B39:C39"/>
    <mergeCell ref="G40:H40"/>
    <mergeCell ref="B31:C31"/>
    <mergeCell ref="G23:H23"/>
    <mergeCell ref="B25:C25"/>
    <mergeCell ref="B30:C30"/>
    <mergeCell ref="G30:H30"/>
    <mergeCell ref="B28:C28"/>
    <mergeCell ref="G28:H28"/>
    <mergeCell ref="B27:C27"/>
    <mergeCell ref="G27:H27"/>
    <mergeCell ref="B32:C32"/>
    <mergeCell ref="G32:H32"/>
    <mergeCell ref="G25:H25"/>
    <mergeCell ref="G56:H56"/>
    <mergeCell ref="G57:H57"/>
    <mergeCell ref="G43:H43"/>
    <mergeCell ref="G44:H44"/>
    <mergeCell ref="C70:D70"/>
    <mergeCell ref="G69:H69"/>
    <mergeCell ref="G70:H70"/>
    <mergeCell ref="G50:H50"/>
    <mergeCell ref="G51:H51"/>
    <mergeCell ref="C69:D69"/>
    <mergeCell ref="B66:J66"/>
    <mergeCell ref="G59:H59"/>
    <mergeCell ref="G61:H61"/>
    <mergeCell ref="B29:C29"/>
    <mergeCell ref="G29:H29"/>
    <mergeCell ref="G52:H52"/>
    <mergeCell ref="G54:H54"/>
    <mergeCell ref="B33:C33"/>
    <mergeCell ref="B34:C34"/>
    <mergeCell ref="G34:H34"/>
    <mergeCell ref="G42:H42"/>
    <mergeCell ref="B35:C35"/>
    <mergeCell ref="G36:H36"/>
    <mergeCell ref="B37:C37"/>
    <mergeCell ref="G46:H46"/>
    <mergeCell ref="G48:H48"/>
    <mergeCell ref="G49:H49"/>
    <mergeCell ref="G31:H31"/>
    <mergeCell ref="C43:D50"/>
    <mergeCell ref="G17:H17"/>
    <mergeCell ref="B10:C10"/>
    <mergeCell ref="B12:C12"/>
    <mergeCell ref="G12:H12"/>
    <mergeCell ref="B14:C14"/>
    <mergeCell ref="G14:H14"/>
    <mergeCell ref="G10:H10"/>
    <mergeCell ref="B15:C15"/>
    <mergeCell ref="G15:H15"/>
    <mergeCell ref="B16:C16"/>
    <mergeCell ref="G16:H16"/>
    <mergeCell ref="B17:C17"/>
    <mergeCell ref="A2:K2"/>
    <mergeCell ref="A3:K3"/>
    <mergeCell ref="A4:K4"/>
    <mergeCell ref="A1:K1"/>
    <mergeCell ref="A6:A7"/>
    <mergeCell ref="B6:C7"/>
    <mergeCell ref="F6:F7"/>
    <mergeCell ref="G6:H7"/>
    <mergeCell ref="I6:J6"/>
    <mergeCell ref="D6:E6"/>
  </mergeCells>
  <conditionalFormatting sqref="C43:D50">
    <cfRule type="expression" dxfId="1" priority="1">
      <formula>$E$39&lt;&gt;$J$61</formula>
    </cfRule>
    <cfRule type="expression" dxfId="0" priority="2">
      <formula>$D$39&lt;&gt;$I$61</formula>
    </cfRule>
  </conditionalFormatting>
  <printOptions horizontalCentered="1" verticalCentered="1"/>
  <pageMargins left="0.59055118110236227" right="0.19685039370078741" top="0.55118110236220474" bottom="0.59055118110236227" header="0" footer="0"/>
  <pageSetup paperSize="9" scale="58" orientation="landscape" r:id="rId1"/>
  <ignoredErrors>
    <ignoredError sqref="I48:J4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opLeftCell="A49" zoomScaleNormal="100" zoomScalePageLayoutView="80" workbookViewId="0">
      <selection activeCell="A5" sqref="A5"/>
    </sheetView>
  </sheetViews>
  <sheetFormatPr baseColWidth="10" defaultRowHeight="12"/>
  <cols>
    <col min="1" max="1" width="4.5703125" style="110" customWidth="1"/>
    <col min="2" max="2" width="24.7109375" style="110" customWidth="1"/>
    <col min="3" max="3" width="40" style="110" customWidth="1"/>
    <col min="4" max="5" width="18.7109375" style="159" customWidth="1"/>
    <col min="6" max="6" width="3.85546875" style="110" customWidth="1"/>
    <col min="7" max="16384" width="11.42578125" style="16"/>
  </cols>
  <sheetData>
    <row r="1" spans="1:6" s="20" customFormat="1" ht="19.5" customHeight="1">
      <c r="A1" s="346"/>
      <c r="B1" s="346"/>
      <c r="C1" s="346"/>
      <c r="D1" s="346"/>
      <c r="E1" s="346"/>
      <c r="F1" s="346"/>
    </row>
    <row r="2" spans="1:6" ht="14.1" customHeight="1">
      <c r="A2" s="360" t="s">
        <v>222</v>
      </c>
      <c r="B2" s="360"/>
      <c r="C2" s="360"/>
      <c r="D2" s="360"/>
      <c r="E2" s="360"/>
      <c r="F2" s="360"/>
    </row>
    <row r="3" spans="1:6" ht="14.1" customHeight="1">
      <c r="A3" s="356" t="s">
        <v>65</v>
      </c>
      <c r="B3" s="356"/>
      <c r="C3" s="356"/>
      <c r="D3" s="356"/>
      <c r="E3" s="356"/>
      <c r="F3" s="356"/>
    </row>
    <row r="4" spans="1:6" ht="14.1" customHeight="1">
      <c r="A4" s="356" t="s">
        <v>244</v>
      </c>
      <c r="B4" s="356"/>
      <c r="C4" s="356"/>
      <c r="D4" s="356"/>
      <c r="E4" s="356"/>
      <c r="F4" s="356"/>
    </row>
    <row r="5" spans="1:6" ht="6" customHeight="1">
      <c r="A5" s="139"/>
      <c r="B5" s="139"/>
      <c r="C5" s="139"/>
      <c r="D5" s="140"/>
      <c r="E5" s="140"/>
      <c r="F5" s="139"/>
    </row>
    <row r="6" spans="1:6" s="20" customFormat="1" ht="20.100000000000001" customHeight="1">
      <c r="A6" s="141"/>
      <c r="B6" s="359" t="s">
        <v>75</v>
      </c>
      <c r="C6" s="359"/>
      <c r="D6" s="142" t="s">
        <v>66</v>
      </c>
      <c r="E6" s="142" t="s">
        <v>67</v>
      </c>
      <c r="F6" s="78"/>
    </row>
    <row r="7" spans="1:6" ht="3" customHeight="1">
      <c r="A7" s="79"/>
      <c r="B7" s="80"/>
      <c r="C7" s="80"/>
      <c r="D7" s="143"/>
      <c r="E7" s="143"/>
      <c r="F7" s="82"/>
    </row>
    <row r="8" spans="1:6" s="20" customFormat="1" ht="3" customHeight="1">
      <c r="A8" s="123"/>
      <c r="B8" s="144"/>
      <c r="C8" s="144"/>
      <c r="D8" s="145"/>
      <c r="E8" s="145"/>
      <c r="F8" s="85"/>
    </row>
    <row r="9" spans="1:6" ht="12.75">
      <c r="A9" s="88"/>
      <c r="B9" s="347" t="s">
        <v>5</v>
      </c>
      <c r="C9" s="347"/>
      <c r="D9" s="146">
        <f>D11+D21</f>
        <v>178442855.33999994</v>
      </c>
      <c r="E9" s="146">
        <f>E11+E21</f>
        <v>2198077040.3599997</v>
      </c>
      <c r="F9" s="85"/>
    </row>
    <row r="10" spans="1:6" ht="12.75">
      <c r="A10" s="86"/>
      <c r="B10" s="91"/>
      <c r="C10" s="125"/>
      <c r="D10" s="147"/>
      <c r="E10" s="147"/>
      <c r="F10" s="85"/>
    </row>
    <row r="11" spans="1:6" ht="12.75">
      <c r="A11" s="86"/>
      <c r="B11" s="347" t="s">
        <v>7</v>
      </c>
      <c r="C11" s="347"/>
      <c r="D11" s="146">
        <f>SUM(D13:D19)</f>
        <v>0</v>
      </c>
      <c r="E11" s="146">
        <f>SUM(E13:E19)</f>
        <v>925739613.25000024</v>
      </c>
      <c r="F11" s="85"/>
    </row>
    <row r="12" spans="1:6" ht="12.75">
      <c r="A12" s="86"/>
      <c r="B12" s="91"/>
      <c r="C12" s="125"/>
      <c r="D12" s="147"/>
      <c r="E12" s="147"/>
      <c r="F12" s="85"/>
    </row>
    <row r="13" spans="1:6">
      <c r="A13" s="88"/>
      <c r="B13" s="348" t="s">
        <v>9</v>
      </c>
      <c r="C13" s="348"/>
      <c r="D13" s="148">
        <f>IF(ESF!D14&lt;ESF!E14,ESF!E14-ESF!D14,0)</f>
        <v>0</v>
      </c>
      <c r="E13" s="148">
        <f>IF(D13&gt;0,0,ESF!D14-ESF!E14)</f>
        <v>884192343.61000013</v>
      </c>
      <c r="F13" s="85"/>
    </row>
    <row r="14" spans="1:6">
      <c r="A14" s="88"/>
      <c r="B14" s="348" t="s">
        <v>11</v>
      </c>
      <c r="C14" s="348"/>
      <c r="D14" s="148">
        <f>IF(ESF!D15&lt;ESF!E15,ESF!E15-ESF!D15,0)</f>
        <v>0</v>
      </c>
      <c r="E14" s="148">
        <f>IF(D14&gt;0,0,ESF!D15-ESF!E15)</f>
        <v>31664446.090000004</v>
      </c>
      <c r="F14" s="85"/>
    </row>
    <row r="15" spans="1:6">
      <c r="A15" s="88"/>
      <c r="B15" s="348" t="s">
        <v>13</v>
      </c>
      <c r="C15" s="348"/>
      <c r="D15" s="148">
        <f>IF(ESF!D16&lt;ESF!E16,ESF!E16-ESF!D16,0)</f>
        <v>0</v>
      </c>
      <c r="E15" s="148">
        <f>IF(D15&gt;0,0,ESF!D16-ESF!E16)</f>
        <v>9882823.5500000119</v>
      </c>
      <c r="F15" s="85"/>
    </row>
    <row r="16" spans="1:6">
      <c r="A16" s="88"/>
      <c r="B16" s="348" t="s">
        <v>15</v>
      </c>
      <c r="C16" s="348"/>
      <c r="D16" s="148">
        <f>IF(ESF!D17&lt;ESF!E17,ESF!E17-ESF!D17,0)</f>
        <v>0</v>
      </c>
      <c r="E16" s="148">
        <f>IF(D16&gt;0,0,ESF!D17-ESF!E17)</f>
        <v>0</v>
      </c>
      <c r="F16" s="85"/>
    </row>
    <row r="17" spans="1:10">
      <c r="A17" s="88"/>
      <c r="B17" s="348" t="s">
        <v>17</v>
      </c>
      <c r="C17" s="348"/>
      <c r="D17" s="148">
        <f>IF(ESF!D18&lt;ESF!E18,ESF!E18-ESF!D18,0)</f>
        <v>0</v>
      </c>
      <c r="E17" s="148">
        <f>IF(D17&gt;0,0,ESF!D18-ESF!E18)</f>
        <v>0</v>
      </c>
      <c r="F17" s="85"/>
    </row>
    <row r="18" spans="1:10">
      <c r="A18" s="88"/>
      <c r="B18" s="348" t="s">
        <v>19</v>
      </c>
      <c r="C18" s="348"/>
      <c r="D18" s="148">
        <f>IF(ESF!D19&lt;ESF!E19,ESF!E19-ESF!D19,0)</f>
        <v>0</v>
      </c>
      <c r="E18" s="148">
        <f>IF(D18&gt;0,0,ESF!D19-ESF!E19)</f>
        <v>0</v>
      </c>
      <c r="F18" s="85"/>
    </row>
    <row r="19" spans="1:10">
      <c r="A19" s="88"/>
      <c r="B19" s="348" t="s">
        <v>21</v>
      </c>
      <c r="C19" s="348"/>
      <c r="D19" s="148">
        <f>IF(ESF!D20&lt;ESF!E20,ESF!E20-ESF!D20,0)</f>
        <v>0</v>
      </c>
      <c r="E19" s="148">
        <f>IF(D19&gt;0,0,ESF!D20-ESF!E20)</f>
        <v>0</v>
      </c>
      <c r="F19" s="85"/>
    </row>
    <row r="20" spans="1:10" ht="12.75">
      <c r="A20" s="86"/>
      <c r="B20" s="91"/>
      <c r="C20" s="125"/>
      <c r="D20" s="147"/>
      <c r="E20" s="147"/>
      <c r="F20" s="85"/>
    </row>
    <row r="21" spans="1:10" ht="12.75">
      <c r="A21" s="86"/>
      <c r="B21" s="347" t="s">
        <v>26</v>
      </c>
      <c r="C21" s="347"/>
      <c r="D21" s="146">
        <f>SUM(D23:D31)</f>
        <v>178442855.33999994</v>
      </c>
      <c r="E21" s="146">
        <f>SUM(E23:E31)</f>
        <v>1272337427.1099992</v>
      </c>
      <c r="F21" s="85"/>
    </row>
    <row r="22" spans="1:10" ht="12.75">
      <c r="A22" s="86"/>
      <c r="B22" s="91"/>
      <c r="C22" s="125"/>
      <c r="D22" s="147"/>
      <c r="E22" s="147"/>
      <c r="F22" s="85"/>
      <c r="J22" s="30"/>
    </row>
    <row r="23" spans="1:10">
      <c r="A23" s="88"/>
      <c r="B23" s="348" t="s">
        <v>28</v>
      </c>
      <c r="C23" s="348"/>
      <c r="D23" s="148">
        <f>IF(ESF!D27&lt;ESF!E27,ESF!E27-ESF!D27,0)</f>
        <v>0</v>
      </c>
      <c r="E23" s="148">
        <f>IF(D23&gt;0,0,ESF!D27-ESF!E27)</f>
        <v>78475512.969999999</v>
      </c>
      <c r="F23" s="85"/>
    </row>
    <row r="24" spans="1:10">
      <c r="A24" s="88"/>
      <c r="B24" s="348" t="s">
        <v>30</v>
      </c>
      <c r="C24" s="348"/>
      <c r="D24" s="148">
        <f>IF(ESF!D28&lt;ESF!E28,ESF!E28-ESF!D28,0)</f>
        <v>174266069.55999997</v>
      </c>
      <c r="E24" s="148">
        <f>IF(D24&gt;0,0,ESF!D28-ESF!E28)</f>
        <v>0</v>
      </c>
      <c r="F24" s="85"/>
    </row>
    <row r="25" spans="1:10">
      <c r="A25" s="88"/>
      <c r="B25" s="348" t="s">
        <v>32</v>
      </c>
      <c r="C25" s="348"/>
      <c r="D25" s="148">
        <f>IF(ESF!D29&lt;ESF!E29,ESF!E29-ESF!D29,0)</f>
        <v>0</v>
      </c>
      <c r="E25" s="148">
        <f>IF(D25&gt;0,0,ESF!D29-ESF!E29)</f>
        <v>1171906396.1299992</v>
      </c>
      <c r="F25" s="85"/>
    </row>
    <row r="26" spans="1:10">
      <c r="A26" s="88"/>
      <c r="B26" s="348" t="s">
        <v>34</v>
      </c>
      <c r="C26" s="348"/>
      <c r="D26" s="148">
        <f>IF(ESF!D30&lt;ESF!E30,ESF!E30-ESF!D30,0)</f>
        <v>0</v>
      </c>
      <c r="E26" s="148">
        <f>IF(D26&gt;0,0,ESF!D30-ESF!E30)</f>
        <v>21620611.269999981</v>
      </c>
      <c r="F26" s="85"/>
    </row>
    <row r="27" spans="1:10">
      <c r="A27" s="88"/>
      <c r="B27" s="348" t="s">
        <v>36</v>
      </c>
      <c r="C27" s="348"/>
      <c r="D27" s="148">
        <f>IF(ESF!D31&lt;ESF!E31,ESF!E31-ESF!D31,0)</f>
        <v>0</v>
      </c>
      <c r="E27" s="148">
        <f>IF(D27&gt;0,0,ESF!D31-ESF!E31)</f>
        <v>334906.74000000209</v>
      </c>
      <c r="F27" s="85"/>
    </row>
    <row r="28" spans="1:10">
      <c r="A28" s="88"/>
      <c r="B28" s="353" t="s">
        <v>38</v>
      </c>
      <c r="C28" s="353"/>
      <c r="D28" s="148">
        <f>IF(ESF!D32&lt;ESF!E32,ESF!E32-ESF!D32,0)</f>
        <v>4176785.7799999714</v>
      </c>
      <c r="E28" s="148">
        <f>IF(D28&gt;0,0,ESF!D32-ESF!E32)</f>
        <v>0</v>
      </c>
      <c r="F28" s="85"/>
    </row>
    <row r="29" spans="1:10">
      <c r="A29" s="88"/>
      <c r="B29" s="348" t="s">
        <v>40</v>
      </c>
      <c r="C29" s="348"/>
      <c r="D29" s="148">
        <f>IF(ESF!D33&lt;ESF!E33,ESF!E33-ESF!D33,0)</f>
        <v>0</v>
      </c>
      <c r="E29" s="148">
        <f>IF(D29&gt;0,0,ESF!D33-ESF!E33)</f>
        <v>0</v>
      </c>
      <c r="F29" s="85"/>
    </row>
    <row r="30" spans="1:10">
      <c r="A30" s="88"/>
      <c r="B30" s="353" t="s">
        <v>41</v>
      </c>
      <c r="C30" s="353"/>
      <c r="D30" s="148">
        <f>IF(ESF!D34&lt;ESF!E34,ESF!E34-ESF!D34,0)</f>
        <v>0</v>
      </c>
      <c r="E30" s="148">
        <f>IF(D30&gt;0,0,ESF!D34-ESF!E34)</f>
        <v>0</v>
      </c>
      <c r="F30" s="85"/>
    </row>
    <row r="31" spans="1:10">
      <c r="A31" s="88"/>
      <c r="B31" s="348" t="s">
        <v>43</v>
      </c>
      <c r="C31" s="348"/>
      <c r="D31" s="148">
        <f>IF(ESF!D35&lt;ESF!E35,ESF!E35-ESF!D35,0)</f>
        <v>0</v>
      </c>
      <c r="E31" s="148">
        <f>IF(D31&gt;0,0,ESF!D35-ESF!E35)</f>
        <v>0</v>
      </c>
      <c r="F31" s="85"/>
    </row>
    <row r="32" spans="1:10" ht="12.75">
      <c r="A32" s="86"/>
      <c r="B32" s="91"/>
      <c r="C32" s="125"/>
      <c r="D32" s="149"/>
      <c r="E32" s="149"/>
      <c r="F32" s="85"/>
    </row>
    <row r="33" spans="1:6" ht="12.75">
      <c r="A33" s="88"/>
      <c r="B33" s="347" t="s">
        <v>6</v>
      </c>
      <c r="C33" s="347"/>
      <c r="D33" s="146">
        <f>D35+D46</f>
        <v>44481954.359999999</v>
      </c>
      <c r="E33" s="146">
        <f>E35+E46</f>
        <v>70989112.900000021</v>
      </c>
      <c r="F33" s="122"/>
    </row>
    <row r="34" spans="1:6" ht="12.75">
      <c r="A34" s="86"/>
      <c r="B34" s="91"/>
      <c r="C34" s="91"/>
      <c r="D34" s="147"/>
      <c r="E34" s="147"/>
      <c r="F34" s="122"/>
    </row>
    <row r="35" spans="1:6" ht="12.75">
      <c r="A35" s="88"/>
      <c r="B35" s="347" t="s">
        <v>8</v>
      </c>
      <c r="C35" s="347"/>
      <c r="D35" s="146">
        <f>SUM(D37:D44)</f>
        <v>44481954.359999999</v>
      </c>
      <c r="E35" s="146">
        <f>SUM(E37:E44)</f>
        <v>70989112.900000021</v>
      </c>
      <c r="F35" s="122"/>
    </row>
    <row r="36" spans="1:6" ht="12.75">
      <c r="A36" s="86"/>
      <c r="B36" s="91"/>
      <c r="C36" s="91"/>
      <c r="D36" s="147"/>
      <c r="E36" s="147"/>
      <c r="F36" s="122"/>
    </row>
    <row r="37" spans="1:6">
      <c r="A37" s="88"/>
      <c r="B37" s="348" t="s">
        <v>10</v>
      </c>
      <c r="C37" s="348"/>
      <c r="D37" s="148">
        <f>IF(ESF!I14&gt;ESF!J14,ESF!I14-ESF!J14,0)</f>
        <v>0</v>
      </c>
      <c r="E37" s="148">
        <f>IF(D37&gt;0,0,ESF!J14-ESF!I14)</f>
        <v>43571266.600000024</v>
      </c>
      <c r="F37" s="122"/>
    </row>
    <row r="38" spans="1:6">
      <c r="A38" s="88"/>
      <c r="B38" s="348" t="s">
        <v>12</v>
      </c>
      <c r="C38" s="348"/>
      <c r="D38" s="148">
        <f>IF(ESF!I15&gt;ESF!J15,ESF!I15-ESF!J15,0)</f>
        <v>0</v>
      </c>
      <c r="E38" s="148">
        <f>IF(D38&gt;0,0,ESF!J15-ESF!I15)</f>
        <v>0</v>
      </c>
      <c r="F38" s="122"/>
    </row>
    <row r="39" spans="1:6">
      <c r="A39" s="88"/>
      <c r="B39" s="348" t="s">
        <v>14</v>
      </c>
      <c r="C39" s="348"/>
      <c r="D39" s="148">
        <f>IF(ESF!I16&gt;ESF!J16,ESF!I16-ESF!J16,0)</f>
        <v>0</v>
      </c>
      <c r="E39" s="148">
        <f>IF(D39&gt;0,0,ESF!J16-ESF!I16)</f>
        <v>27417846.299999997</v>
      </c>
      <c r="F39" s="122"/>
    </row>
    <row r="40" spans="1:6">
      <c r="A40" s="88"/>
      <c r="B40" s="348" t="s">
        <v>16</v>
      </c>
      <c r="C40" s="348"/>
      <c r="D40" s="148">
        <f>IF(ESF!I17&gt;ESF!J17,ESF!I17-ESF!J17,0)</f>
        <v>0</v>
      </c>
      <c r="E40" s="148">
        <f>IF(D40&gt;0,0,ESF!J17-ESF!I17)</f>
        <v>0</v>
      </c>
      <c r="F40" s="122"/>
    </row>
    <row r="41" spans="1:6">
      <c r="A41" s="88"/>
      <c r="B41" s="348" t="s">
        <v>18</v>
      </c>
      <c r="C41" s="348"/>
      <c r="D41" s="148">
        <f>IF(ESF!I18&gt;ESF!J18,ESF!I18-ESF!J18,0)</f>
        <v>0</v>
      </c>
      <c r="E41" s="148">
        <f>IF(D41&gt;0,0,ESF!J18-ESF!I18)</f>
        <v>0</v>
      </c>
      <c r="F41" s="122"/>
    </row>
    <row r="42" spans="1:6">
      <c r="A42" s="88"/>
      <c r="B42" s="353" t="s">
        <v>20</v>
      </c>
      <c r="C42" s="353"/>
      <c r="D42" s="148">
        <f>IF(ESF!I19&gt;ESF!J19,ESF!I19-ESF!J19,0)</f>
        <v>44481954.359999999</v>
      </c>
      <c r="E42" s="148">
        <f>IF(D42&gt;0,0,ESF!J19-ESF!I19)</f>
        <v>0</v>
      </c>
      <c r="F42" s="122"/>
    </row>
    <row r="43" spans="1:6">
      <c r="A43" s="88"/>
      <c r="B43" s="348" t="s">
        <v>22</v>
      </c>
      <c r="C43" s="348"/>
      <c r="D43" s="148">
        <f>IF(ESF!I20&gt;ESF!J20,ESF!I20-ESF!J20,0)</f>
        <v>0</v>
      </c>
      <c r="E43" s="148">
        <f>IF(D43&gt;0,0,ESF!J20-ESF!I20)</f>
        <v>0</v>
      </c>
      <c r="F43" s="122"/>
    </row>
    <row r="44" spans="1:6">
      <c r="A44" s="88"/>
      <c r="B44" s="348" t="s">
        <v>23</v>
      </c>
      <c r="C44" s="348"/>
      <c r="D44" s="148">
        <f>IF(ESF!I21&gt;ESF!J21,ESF!I21-ESF!J21,0)</f>
        <v>0</v>
      </c>
      <c r="E44" s="148">
        <f>IF(D44&gt;0,0,ESF!J21-ESF!I21)</f>
        <v>0</v>
      </c>
      <c r="F44" s="122"/>
    </row>
    <row r="45" spans="1:6" ht="12.75">
      <c r="A45" s="86"/>
      <c r="B45" s="91"/>
      <c r="C45" s="91"/>
      <c r="D45" s="147"/>
      <c r="E45" s="147"/>
      <c r="F45" s="122"/>
    </row>
    <row r="46" spans="1:6" ht="12.75">
      <c r="A46" s="88"/>
      <c r="B46" s="352" t="s">
        <v>27</v>
      </c>
      <c r="C46" s="352"/>
      <c r="D46" s="146">
        <f>SUM(D48:D53)</f>
        <v>0</v>
      </c>
      <c r="E46" s="146">
        <f>SUM(E48:E53)</f>
        <v>0</v>
      </c>
      <c r="F46" s="122"/>
    </row>
    <row r="47" spans="1:6" ht="12.75">
      <c r="A47" s="86"/>
      <c r="B47" s="91"/>
      <c r="C47" s="91"/>
      <c r="D47" s="147"/>
      <c r="E47" s="147"/>
      <c r="F47" s="122"/>
    </row>
    <row r="48" spans="1:6">
      <c r="A48" s="88"/>
      <c r="B48" s="348" t="s">
        <v>29</v>
      </c>
      <c r="C48" s="348"/>
      <c r="D48" s="148">
        <f>IF(ESF!I27&gt;ESF!J27,ESF!I27-ESF!J27,0)</f>
        <v>0</v>
      </c>
      <c r="E48" s="148">
        <f>IF(D48&gt;0,0,ESF!J27-ESF!I27)</f>
        <v>0</v>
      </c>
      <c r="F48" s="122"/>
    </row>
    <row r="49" spans="1:6">
      <c r="A49" s="88"/>
      <c r="B49" s="348" t="s">
        <v>31</v>
      </c>
      <c r="C49" s="348"/>
      <c r="D49" s="148">
        <f>IF(ESF!I28&gt;ESF!J28,ESF!I28-ESF!J28,0)</f>
        <v>0</v>
      </c>
      <c r="E49" s="148">
        <f>IF(D49&gt;0,0,ESF!J28-ESF!I28)</f>
        <v>0</v>
      </c>
      <c r="F49" s="122"/>
    </row>
    <row r="50" spans="1:6">
      <c r="A50" s="88"/>
      <c r="B50" s="348" t="s">
        <v>33</v>
      </c>
      <c r="C50" s="348"/>
      <c r="D50" s="148">
        <f>IF(ESF!I29&gt;ESF!J29,ESF!I29-ESF!J29,0)</f>
        <v>0</v>
      </c>
      <c r="E50" s="148">
        <f>IF(D50&gt;0,0,ESF!J29-ESF!I29)</f>
        <v>0</v>
      </c>
      <c r="F50" s="122"/>
    </row>
    <row r="51" spans="1:6">
      <c r="A51" s="88"/>
      <c r="B51" s="348" t="s">
        <v>35</v>
      </c>
      <c r="C51" s="348"/>
      <c r="D51" s="148">
        <f>IF(ESF!I30&gt;ESF!J30,ESF!I30-ESF!J30,0)</f>
        <v>0</v>
      </c>
      <c r="E51" s="148">
        <f>IF(D51&gt;0,0,ESF!J30-ESF!I30)</f>
        <v>0</v>
      </c>
      <c r="F51" s="122"/>
    </row>
    <row r="52" spans="1:6">
      <c r="A52" s="88"/>
      <c r="B52" s="353" t="s">
        <v>37</v>
      </c>
      <c r="C52" s="353"/>
      <c r="D52" s="148">
        <f>IF(ESF!I31&gt;ESF!J31,ESF!I31-ESF!J31,0)</f>
        <v>0</v>
      </c>
      <c r="E52" s="148">
        <f>IF(D52&gt;0,0,ESF!J31-ESF!I31)</f>
        <v>0</v>
      </c>
      <c r="F52" s="122"/>
    </row>
    <row r="53" spans="1:6">
      <c r="A53" s="88"/>
      <c r="B53" s="348" t="s">
        <v>39</v>
      </c>
      <c r="C53" s="348"/>
      <c r="D53" s="148">
        <f>IF(ESF!I32&gt;ESF!J32,ESF!I32-ESF!J32,0)</f>
        <v>0</v>
      </c>
      <c r="E53" s="148">
        <f>IF(D53&gt;0,0,ESF!J32-ESF!I32)</f>
        <v>0</v>
      </c>
      <c r="F53" s="122"/>
    </row>
    <row r="54" spans="1:6" ht="12.75">
      <c r="A54" s="88"/>
      <c r="B54" s="91"/>
      <c r="C54" s="91"/>
      <c r="D54" s="149"/>
      <c r="E54" s="149"/>
      <c r="F54" s="122"/>
    </row>
    <row r="55" spans="1:6" ht="19.5" customHeight="1">
      <c r="A55" s="88"/>
      <c r="B55" s="347" t="s">
        <v>46</v>
      </c>
      <c r="C55" s="347"/>
      <c r="D55" s="146">
        <f>D57+D63+D71</f>
        <v>2474468069.6799994</v>
      </c>
      <c r="E55" s="146">
        <f>E57+E63+E71</f>
        <v>428326726.12000525</v>
      </c>
      <c r="F55" s="122"/>
    </row>
    <row r="56" spans="1:6" ht="12.75">
      <c r="A56" s="88"/>
      <c r="B56" s="91"/>
      <c r="C56" s="91"/>
      <c r="D56" s="147"/>
      <c r="E56" s="147"/>
      <c r="F56" s="122"/>
    </row>
    <row r="57" spans="1:6" ht="12.75">
      <c r="A57" s="88"/>
      <c r="B57" s="347" t="s">
        <v>48</v>
      </c>
      <c r="C57" s="347"/>
      <c r="D57" s="146">
        <f>SUM(D59:D61)</f>
        <v>3322651.2400000095</v>
      </c>
      <c r="E57" s="146">
        <f>SUM(E59:E61)</f>
        <v>72683217.759999752</v>
      </c>
      <c r="F57" s="122"/>
    </row>
    <row r="58" spans="1:6" ht="12.75">
      <c r="A58" s="88"/>
      <c r="B58" s="91"/>
      <c r="C58" s="91"/>
      <c r="D58" s="147"/>
      <c r="E58" s="147"/>
      <c r="F58" s="122"/>
    </row>
    <row r="59" spans="1:6">
      <c r="A59" s="88"/>
      <c r="B59" s="348" t="s">
        <v>49</v>
      </c>
      <c r="C59" s="348"/>
      <c r="D59" s="148">
        <f>IF(ESF!I42&gt;ESF!J42,ESF!I42-ESF!J42,0)</f>
        <v>0</v>
      </c>
      <c r="E59" s="148">
        <f>IF(D59&gt;0,0,ESF!J42-ESF!I42)</f>
        <v>72683217.759999752</v>
      </c>
      <c r="F59" s="122"/>
    </row>
    <row r="60" spans="1:6">
      <c r="A60" s="88"/>
      <c r="B60" s="348" t="s">
        <v>50</v>
      </c>
      <c r="C60" s="348"/>
      <c r="D60" s="148">
        <f>IF(ESF!I43&gt;ESF!J43,ESF!I43-ESF!J43,0)</f>
        <v>3322651.2400000095</v>
      </c>
      <c r="E60" s="148">
        <f>IF(D60&gt;0,0,ESF!J43-ESF!I43)</f>
        <v>0</v>
      </c>
      <c r="F60" s="122"/>
    </row>
    <row r="61" spans="1:6">
      <c r="A61" s="88"/>
      <c r="B61" s="348" t="s">
        <v>51</v>
      </c>
      <c r="C61" s="348"/>
      <c r="D61" s="148">
        <f>IF(ESF!I44&gt;ESF!J44,ESF!I44-ESF!J44,0)</f>
        <v>0</v>
      </c>
      <c r="E61" s="148">
        <f>IF(D61&gt;0,0,ESF!J44-ESF!I44)</f>
        <v>0</v>
      </c>
      <c r="F61" s="122"/>
    </row>
    <row r="62" spans="1:6" ht="12.75">
      <c r="A62" s="88"/>
      <c r="B62" s="91"/>
      <c r="C62" s="91"/>
      <c r="D62" s="147"/>
      <c r="E62" s="147"/>
      <c r="F62" s="122"/>
    </row>
    <row r="63" spans="1:6" ht="12.75">
      <c r="A63" s="88"/>
      <c r="B63" s="347" t="s">
        <v>52</v>
      </c>
      <c r="C63" s="347"/>
      <c r="D63" s="146">
        <f>SUM(D65:D69)</f>
        <v>2471145418.4399996</v>
      </c>
      <c r="E63" s="146">
        <f>SUM(E65:E69)</f>
        <v>355643508.3600055</v>
      </c>
      <c r="F63" s="122"/>
    </row>
    <row r="64" spans="1:6" ht="12.75">
      <c r="A64" s="88"/>
      <c r="B64" s="91"/>
      <c r="C64" s="91"/>
      <c r="D64" s="147"/>
      <c r="E64" s="147"/>
      <c r="F64" s="122"/>
    </row>
    <row r="65" spans="1:6">
      <c r="A65" s="88"/>
      <c r="B65" s="348" t="s">
        <v>53</v>
      </c>
      <c r="C65" s="348"/>
      <c r="D65" s="148">
        <f>IF(ESF!I48&gt;ESF!J48,ESF!I48-ESF!J48,0)</f>
        <v>0</v>
      </c>
      <c r="E65" s="148">
        <f>IF(D65&gt;0,0,ESF!J48-ESF!I48)</f>
        <v>351042687.24000549</v>
      </c>
      <c r="F65" s="122"/>
    </row>
    <row r="66" spans="1:6">
      <c r="A66" s="88"/>
      <c r="B66" s="348" t="s">
        <v>54</v>
      </c>
      <c r="C66" s="348"/>
      <c r="D66" s="148">
        <f>IF(ESF!I49&gt;ESF!J49,ESF!I49-ESF!J49,0)</f>
        <v>2471145418.4399996</v>
      </c>
      <c r="E66" s="148">
        <f>IF(D66&gt;0,0,ESF!J49-ESF!I49)</f>
        <v>0</v>
      </c>
      <c r="F66" s="122"/>
    </row>
    <row r="67" spans="1:6">
      <c r="A67" s="88"/>
      <c r="B67" s="348" t="s">
        <v>55</v>
      </c>
      <c r="C67" s="348"/>
      <c r="D67" s="148">
        <f>IF(ESF!I50&gt;ESF!J50,ESF!I50-ESF!J50,0)</f>
        <v>0</v>
      </c>
      <c r="E67" s="148">
        <f>IF(D67&gt;0,0,ESF!J50-ESF!I50)</f>
        <v>4600821.1200000048</v>
      </c>
      <c r="F67" s="122"/>
    </row>
    <row r="68" spans="1:6">
      <c r="A68" s="88"/>
      <c r="B68" s="348" t="s">
        <v>56</v>
      </c>
      <c r="C68" s="348"/>
      <c r="D68" s="148">
        <f>IF(ESF!I51&gt;ESF!J51,ESF!I51-ESF!J51,0)</f>
        <v>0</v>
      </c>
      <c r="E68" s="148">
        <f>IF(D68&gt;0,0,ESF!J51-ESF!I51)</f>
        <v>0</v>
      </c>
      <c r="F68" s="122"/>
    </row>
    <row r="69" spans="1:6">
      <c r="A69" s="88"/>
      <c r="B69" s="348" t="s">
        <v>57</v>
      </c>
      <c r="C69" s="348"/>
      <c r="D69" s="148">
        <f>IF(ESF!I52&gt;ESF!J52,ESF!I52-ESF!J52,0)</f>
        <v>0</v>
      </c>
      <c r="E69" s="148">
        <f>IF(D69&gt;0,0,ESF!J52-ESF!I52)</f>
        <v>0</v>
      </c>
      <c r="F69" s="122"/>
    </row>
    <row r="70" spans="1:6" ht="12.75">
      <c r="A70" s="88"/>
      <c r="B70" s="91"/>
      <c r="C70" s="91"/>
      <c r="D70" s="147"/>
      <c r="E70" s="147"/>
      <c r="F70" s="122"/>
    </row>
    <row r="71" spans="1:6" ht="12.75">
      <c r="A71" s="88"/>
      <c r="B71" s="347" t="s">
        <v>78</v>
      </c>
      <c r="C71" s="347"/>
      <c r="D71" s="146">
        <f>SUM(D73:D74)</f>
        <v>0</v>
      </c>
      <c r="E71" s="146">
        <f>SUM(E73:E74)</f>
        <v>0</v>
      </c>
      <c r="F71" s="122"/>
    </row>
    <row r="72" spans="1:6" ht="12.75">
      <c r="A72" s="88"/>
      <c r="B72" s="91"/>
      <c r="C72" s="91"/>
      <c r="D72" s="147"/>
      <c r="E72" s="147"/>
      <c r="F72" s="122"/>
    </row>
    <row r="73" spans="1:6">
      <c r="A73" s="88"/>
      <c r="B73" s="348" t="s">
        <v>59</v>
      </c>
      <c r="C73" s="348"/>
      <c r="D73" s="148">
        <f>IF(ESF!I56&gt;ESF!J56,ESF!I56-ESF!J56,0)</f>
        <v>0</v>
      </c>
      <c r="E73" s="148">
        <f>IF(D73&gt;0,0,ESF!J56-ESF!I56)</f>
        <v>0</v>
      </c>
      <c r="F73" s="122"/>
    </row>
    <row r="74" spans="1:6">
      <c r="A74" s="88"/>
      <c r="B74" s="348" t="s">
        <v>60</v>
      </c>
      <c r="C74" s="348"/>
      <c r="D74" s="148">
        <f>IF(ESF!I57&gt;ESF!J57,ESF!I57-ESF!J57,0)</f>
        <v>0</v>
      </c>
      <c r="E74" s="148">
        <f>IF(D74&gt;0,0,ESF!J57-ESF!I57)</f>
        <v>0</v>
      </c>
      <c r="F74" s="122"/>
    </row>
    <row r="75" spans="1:6" ht="19.5" customHeight="1">
      <c r="A75" s="150"/>
      <c r="B75" s="105"/>
      <c r="C75" s="105"/>
      <c r="D75" s="151"/>
      <c r="E75" s="151"/>
      <c r="F75" s="152"/>
    </row>
    <row r="76" spans="1:6" ht="6" customHeight="1">
      <c r="A76" s="153"/>
      <c r="B76" s="107"/>
      <c r="C76" s="99"/>
      <c r="D76" s="154"/>
      <c r="E76" s="134"/>
      <c r="F76" s="109"/>
    </row>
    <row r="77" spans="1:6" ht="6" customHeight="1">
      <c r="B77" s="99"/>
      <c r="C77" s="108"/>
      <c r="D77" s="134"/>
      <c r="E77" s="134"/>
    </row>
    <row r="78" spans="1:6" ht="15" customHeight="1">
      <c r="A78" s="377" t="s">
        <v>223</v>
      </c>
      <c r="B78" s="377"/>
      <c r="C78" s="377"/>
      <c r="D78" s="377"/>
      <c r="E78" s="377"/>
      <c r="F78" s="377"/>
    </row>
    <row r="79" spans="1:6" ht="6" customHeight="1">
      <c r="B79" s="99"/>
      <c r="C79" s="108"/>
      <c r="D79" s="134"/>
      <c r="E79" s="134"/>
    </row>
    <row r="80" spans="1:6" ht="49.5" customHeight="1">
      <c r="B80" s="99"/>
      <c r="C80" s="111"/>
      <c r="D80" s="111"/>
      <c r="E80" s="112"/>
    </row>
    <row r="81" spans="1:6" ht="14.1" customHeight="1">
      <c r="A81" s="155"/>
      <c r="B81" s="156"/>
      <c r="C81" s="107"/>
      <c r="D81" s="157"/>
      <c r="E81" s="157"/>
      <c r="F81" s="109"/>
    </row>
    <row r="82" spans="1:6" ht="14.1" customHeight="1">
      <c r="B82" s="158"/>
      <c r="C82" s="107"/>
      <c r="D82" s="349"/>
      <c r="E82" s="349"/>
      <c r="F82" s="114"/>
    </row>
  </sheetData>
  <sheetProtection formatCells="0" selectLockedCells="1"/>
  <mergeCells count="57">
    <mergeCell ref="B33:C33"/>
    <mergeCell ref="B35:C35"/>
    <mergeCell ref="B37:C37"/>
    <mergeCell ref="B38:C38"/>
    <mergeCell ref="B60:C60"/>
    <mergeCell ref="B41:C41"/>
    <mergeCell ref="B42:C42"/>
    <mergeCell ref="B40:C40"/>
    <mergeCell ref="B39:C39"/>
    <mergeCell ref="B55:C55"/>
    <mergeCell ref="B49:C49"/>
    <mergeCell ref="B50:C50"/>
    <mergeCell ref="B51:C51"/>
    <mergeCell ref="B52:C52"/>
    <mergeCell ref="B53:C53"/>
    <mergeCell ref="B68:C68"/>
    <mergeCell ref="B69:C69"/>
    <mergeCell ref="B71:C71"/>
    <mergeCell ref="B63:C63"/>
    <mergeCell ref="B61:C61"/>
    <mergeCell ref="B18:C18"/>
    <mergeCell ref="B19:C19"/>
    <mergeCell ref="B21:C21"/>
    <mergeCell ref="D82:E82"/>
    <mergeCell ref="A78:F78"/>
    <mergeCell ref="B43:C43"/>
    <mergeCell ref="B65:C65"/>
    <mergeCell ref="B44:C44"/>
    <mergeCell ref="B46:C46"/>
    <mergeCell ref="B48:C48"/>
    <mergeCell ref="B57:C57"/>
    <mergeCell ref="B59:C59"/>
    <mergeCell ref="B73:C73"/>
    <mergeCell ref="B74:C74"/>
    <mergeCell ref="B66:C66"/>
    <mergeCell ref="B67:C67"/>
    <mergeCell ref="B23:C23"/>
    <mergeCell ref="B24:C24"/>
    <mergeCell ref="B27:C27"/>
    <mergeCell ref="B25:C25"/>
    <mergeCell ref="B26:C26"/>
    <mergeCell ref="B31:C31"/>
    <mergeCell ref="B30:C30"/>
    <mergeCell ref="B29:C29"/>
    <mergeCell ref="A1:F1"/>
    <mergeCell ref="B11:C11"/>
    <mergeCell ref="B13:C13"/>
    <mergeCell ref="B14:C14"/>
    <mergeCell ref="B15:C15"/>
    <mergeCell ref="B9:C9"/>
    <mergeCell ref="B6:C6"/>
    <mergeCell ref="A3:F3"/>
    <mergeCell ref="A4:F4"/>
    <mergeCell ref="A2:F2"/>
    <mergeCell ref="B28:C28"/>
    <mergeCell ref="B16:C16"/>
    <mergeCell ref="B17:C17"/>
  </mergeCells>
  <printOptions horizontalCentered="1" verticalCentered="1"/>
  <pageMargins left="0" right="0" top="0.98425196850393704" bottom="0.39370078740157483" header="0" footer="0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84" t="s">
        <v>1</v>
      </c>
      <c r="B2" s="384"/>
      <c r="C2" s="384"/>
      <c r="D2" s="384"/>
      <c r="E2" s="13" t="e">
        <f>ESF!#REF!</f>
        <v>#REF!</v>
      </c>
    </row>
    <row r="3" spans="1:5">
      <c r="A3" s="384" t="s">
        <v>3</v>
      </c>
      <c r="B3" s="384"/>
      <c r="C3" s="384"/>
      <c r="D3" s="384"/>
      <c r="E3" s="13" t="e">
        <f>ESF!#REF!</f>
        <v>#REF!</v>
      </c>
    </row>
    <row r="4" spans="1:5">
      <c r="A4" s="384" t="s">
        <v>2</v>
      </c>
      <c r="B4" s="384"/>
      <c r="C4" s="384"/>
      <c r="D4" s="384"/>
      <c r="E4" s="14"/>
    </row>
    <row r="5" spans="1:5">
      <c r="A5" s="384" t="s">
        <v>72</v>
      </c>
      <c r="B5" s="384"/>
      <c r="C5" s="384"/>
      <c r="D5" s="384"/>
      <c r="E5" t="s">
        <v>70</v>
      </c>
    </row>
    <row r="6" spans="1:5">
      <c r="A6" s="6"/>
      <c r="B6" s="6"/>
      <c r="C6" s="389" t="s">
        <v>4</v>
      </c>
      <c r="D6" s="389"/>
      <c r="E6" s="1">
        <v>2013</v>
      </c>
    </row>
    <row r="7" spans="1:5">
      <c r="A7" s="385" t="s">
        <v>68</v>
      </c>
      <c r="B7" s="383" t="s">
        <v>7</v>
      </c>
      <c r="C7" s="379" t="s">
        <v>9</v>
      </c>
      <c r="D7" s="379"/>
      <c r="E7" s="8">
        <f>ESF!D14</f>
        <v>2664160530.0900002</v>
      </c>
    </row>
    <row r="8" spans="1:5">
      <c r="A8" s="385"/>
      <c r="B8" s="383"/>
      <c r="C8" s="379" t="s">
        <v>11</v>
      </c>
      <c r="D8" s="379"/>
      <c r="E8" s="8">
        <f>ESF!D15</f>
        <v>79860022.760000005</v>
      </c>
    </row>
    <row r="9" spans="1:5">
      <c r="A9" s="385"/>
      <c r="B9" s="383"/>
      <c r="C9" s="379" t="s">
        <v>13</v>
      </c>
      <c r="D9" s="379"/>
      <c r="E9" s="8">
        <f>ESF!D16</f>
        <v>82802997.650000006</v>
      </c>
    </row>
    <row r="10" spans="1:5">
      <c r="A10" s="385"/>
      <c r="B10" s="383"/>
      <c r="C10" s="379" t="s">
        <v>15</v>
      </c>
      <c r="D10" s="379"/>
      <c r="E10" s="8">
        <f>ESF!D17</f>
        <v>0</v>
      </c>
    </row>
    <row r="11" spans="1:5">
      <c r="A11" s="385"/>
      <c r="B11" s="383"/>
      <c r="C11" s="379" t="s">
        <v>17</v>
      </c>
      <c r="D11" s="379"/>
      <c r="E11" s="8">
        <f>ESF!D18</f>
        <v>0</v>
      </c>
    </row>
    <row r="12" spans="1:5">
      <c r="A12" s="385"/>
      <c r="B12" s="383"/>
      <c r="C12" s="379" t="s">
        <v>19</v>
      </c>
      <c r="D12" s="379"/>
      <c r="E12" s="8">
        <f>ESF!D19</f>
        <v>0</v>
      </c>
    </row>
    <row r="13" spans="1:5">
      <c r="A13" s="385"/>
      <c r="B13" s="383"/>
      <c r="C13" s="379" t="s">
        <v>21</v>
      </c>
      <c r="D13" s="379"/>
      <c r="E13" s="8">
        <f>ESF!D20</f>
        <v>368745</v>
      </c>
    </row>
    <row r="14" spans="1:5" ht="15.75" thickBot="1">
      <c r="A14" s="385"/>
      <c r="B14" s="4"/>
      <c r="C14" s="380" t="s">
        <v>24</v>
      </c>
      <c r="D14" s="380"/>
      <c r="E14" s="9">
        <f>ESF!D22</f>
        <v>2827192295.5000005</v>
      </c>
    </row>
    <row r="15" spans="1:5">
      <c r="A15" s="385"/>
      <c r="B15" s="383" t="s">
        <v>26</v>
      </c>
      <c r="C15" s="379" t="s">
        <v>28</v>
      </c>
      <c r="D15" s="379"/>
      <c r="E15" s="8">
        <f>ESF!D27</f>
        <v>78789542.969999999</v>
      </c>
    </row>
    <row r="16" spans="1:5">
      <c r="A16" s="385"/>
      <c r="B16" s="383"/>
      <c r="C16" s="379" t="s">
        <v>30</v>
      </c>
      <c r="D16" s="379"/>
      <c r="E16" s="8">
        <f>ESF!D28</f>
        <v>251552983.33000001</v>
      </c>
    </row>
    <row r="17" spans="1:5">
      <c r="A17" s="385"/>
      <c r="B17" s="383"/>
      <c r="C17" s="379" t="s">
        <v>32</v>
      </c>
      <c r="D17" s="379"/>
      <c r="E17" s="8">
        <f>ESF!D29</f>
        <v>12318990163.73</v>
      </c>
    </row>
    <row r="18" spans="1:5">
      <c r="A18" s="385"/>
      <c r="B18" s="383"/>
      <c r="C18" s="379" t="s">
        <v>34</v>
      </c>
      <c r="D18" s="379"/>
      <c r="E18" s="8">
        <f>ESF!D30</f>
        <v>1612687999.6800001</v>
      </c>
    </row>
    <row r="19" spans="1:5">
      <c r="A19" s="385"/>
      <c r="B19" s="383"/>
      <c r="C19" s="379" t="s">
        <v>36</v>
      </c>
      <c r="D19" s="379"/>
      <c r="E19" s="8">
        <f>ESF!D31</f>
        <v>58062892.350000001</v>
      </c>
    </row>
    <row r="20" spans="1:5">
      <c r="A20" s="385"/>
      <c r="B20" s="383"/>
      <c r="C20" s="379" t="s">
        <v>38</v>
      </c>
      <c r="D20" s="379"/>
      <c r="E20" s="8">
        <f>ESF!D32</f>
        <v>-1203020116.27</v>
      </c>
    </row>
    <row r="21" spans="1:5">
      <c r="A21" s="385"/>
      <c r="B21" s="383"/>
      <c r="C21" s="379" t="s">
        <v>40</v>
      </c>
      <c r="D21" s="379"/>
      <c r="E21" s="8">
        <f>ESF!D33</f>
        <v>0</v>
      </c>
    </row>
    <row r="22" spans="1:5">
      <c r="A22" s="385"/>
      <c r="B22" s="383"/>
      <c r="C22" s="379" t="s">
        <v>41</v>
      </c>
      <c r="D22" s="379"/>
      <c r="E22" s="8">
        <f>ESF!D34</f>
        <v>0</v>
      </c>
    </row>
    <row r="23" spans="1:5">
      <c r="A23" s="385"/>
      <c r="B23" s="383"/>
      <c r="C23" s="379" t="s">
        <v>43</v>
      </c>
      <c r="D23" s="379"/>
      <c r="E23" s="8">
        <f>ESF!D35</f>
        <v>0</v>
      </c>
    </row>
    <row r="24" spans="1:5" ht="15.75" thickBot="1">
      <c r="A24" s="385"/>
      <c r="B24" s="4"/>
      <c r="C24" s="380" t="s">
        <v>45</v>
      </c>
      <c r="D24" s="380"/>
      <c r="E24" s="9">
        <f>ESF!D37</f>
        <v>13117063465.789999</v>
      </c>
    </row>
    <row r="25" spans="1:5" ht="15.75" thickBot="1">
      <c r="A25" s="385"/>
      <c r="B25" s="2"/>
      <c r="C25" s="380" t="s">
        <v>47</v>
      </c>
      <c r="D25" s="380"/>
      <c r="E25" s="9">
        <f>ESF!D39</f>
        <v>15944255761.289999</v>
      </c>
    </row>
    <row r="26" spans="1:5">
      <c r="A26" s="385" t="s">
        <v>69</v>
      </c>
      <c r="B26" s="383" t="s">
        <v>8</v>
      </c>
      <c r="C26" s="379" t="s">
        <v>10</v>
      </c>
      <c r="D26" s="379"/>
      <c r="E26" s="8">
        <f>ESF!I14</f>
        <v>158757302.75999999</v>
      </c>
    </row>
    <row r="27" spans="1:5">
      <c r="A27" s="385"/>
      <c r="B27" s="383"/>
      <c r="C27" s="379" t="s">
        <v>12</v>
      </c>
      <c r="D27" s="379"/>
      <c r="E27" s="8">
        <f>ESF!I15</f>
        <v>0</v>
      </c>
    </row>
    <row r="28" spans="1:5">
      <c r="A28" s="385"/>
      <c r="B28" s="383"/>
      <c r="C28" s="379" t="s">
        <v>14</v>
      </c>
      <c r="D28" s="379"/>
      <c r="E28" s="8">
        <f>ESF!I16</f>
        <v>9813143.3900000006</v>
      </c>
    </row>
    <row r="29" spans="1:5">
      <c r="A29" s="385"/>
      <c r="B29" s="383"/>
      <c r="C29" s="379" t="s">
        <v>16</v>
      </c>
      <c r="D29" s="379"/>
      <c r="E29" s="8">
        <f>ESF!I17</f>
        <v>0</v>
      </c>
    </row>
    <row r="30" spans="1:5">
      <c r="A30" s="385"/>
      <c r="B30" s="383"/>
      <c r="C30" s="379" t="s">
        <v>18</v>
      </c>
      <c r="D30" s="379"/>
      <c r="E30" s="8">
        <f>ESF!I18</f>
        <v>0</v>
      </c>
    </row>
    <row r="31" spans="1:5">
      <c r="A31" s="385"/>
      <c r="B31" s="383"/>
      <c r="C31" s="379" t="s">
        <v>20</v>
      </c>
      <c r="D31" s="379"/>
      <c r="E31" s="8">
        <f>ESF!I19</f>
        <v>161330482.22</v>
      </c>
    </row>
    <row r="32" spans="1:5">
      <c r="A32" s="385"/>
      <c r="B32" s="383"/>
      <c r="C32" s="379" t="s">
        <v>22</v>
      </c>
      <c r="D32" s="379"/>
      <c r="E32" s="8">
        <f>ESF!I20</f>
        <v>0</v>
      </c>
    </row>
    <row r="33" spans="1:5">
      <c r="A33" s="385"/>
      <c r="B33" s="383"/>
      <c r="C33" s="379" t="s">
        <v>23</v>
      </c>
      <c r="D33" s="379"/>
      <c r="E33" s="8">
        <f>ESF!I21</f>
        <v>0</v>
      </c>
    </row>
    <row r="34" spans="1:5" ht="15.75" thickBot="1">
      <c r="A34" s="385"/>
      <c r="B34" s="4"/>
      <c r="C34" s="380" t="s">
        <v>25</v>
      </c>
      <c r="D34" s="380"/>
      <c r="E34" s="9">
        <f>ESF!I23</f>
        <v>329900928.37</v>
      </c>
    </row>
    <row r="35" spans="1:5">
      <c r="A35" s="385"/>
      <c r="B35" s="383" t="s">
        <v>27</v>
      </c>
      <c r="C35" s="379" t="s">
        <v>29</v>
      </c>
      <c r="D35" s="379"/>
      <c r="E35" s="8">
        <f>ESF!I27</f>
        <v>0</v>
      </c>
    </row>
    <row r="36" spans="1:5">
      <c r="A36" s="385"/>
      <c r="B36" s="383"/>
      <c r="C36" s="379" t="s">
        <v>31</v>
      </c>
      <c r="D36" s="379"/>
      <c r="E36" s="8">
        <f>ESF!I28</f>
        <v>0</v>
      </c>
    </row>
    <row r="37" spans="1:5">
      <c r="A37" s="385"/>
      <c r="B37" s="383"/>
      <c r="C37" s="379" t="s">
        <v>33</v>
      </c>
      <c r="D37" s="379"/>
      <c r="E37" s="8">
        <f>ESF!I29</f>
        <v>2299684646.4699998</v>
      </c>
    </row>
    <row r="38" spans="1:5">
      <c r="A38" s="385"/>
      <c r="B38" s="383"/>
      <c r="C38" s="379" t="s">
        <v>35</v>
      </c>
      <c r="D38" s="379"/>
      <c r="E38" s="8">
        <f>ESF!I30</f>
        <v>13200000</v>
      </c>
    </row>
    <row r="39" spans="1:5">
      <c r="A39" s="385"/>
      <c r="B39" s="383"/>
      <c r="C39" s="379" t="s">
        <v>37</v>
      </c>
      <c r="D39" s="379"/>
      <c r="E39" s="8">
        <f>ESF!I31</f>
        <v>0</v>
      </c>
    </row>
    <row r="40" spans="1:5">
      <c r="A40" s="385"/>
      <c r="B40" s="383"/>
      <c r="C40" s="379" t="s">
        <v>39</v>
      </c>
      <c r="D40" s="379"/>
      <c r="E40" s="8">
        <f>ESF!I32</f>
        <v>0</v>
      </c>
    </row>
    <row r="41" spans="1:5" ht="15.75" thickBot="1">
      <c r="A41" s="385"/>
      <c r="B41" s="2"/>
      <c r="C41" s="380" t="s">
        <v>42</v>
      </c>
      <c r="D41" s="380"/>
      <c r="E41" s="9">
        <f>ESF!I34</f>
        <v>2312884646.4699998</v>
      </c>
    </row>
    <row r="42" spans="1:5" ht="15.75" thickBot="1">
      <c r="A42" s="385"/>
      <c r="B42" s="2"/>
      <c r="C42" s="380" t="s">
        <v>44</v>
      </c>
      <c r="D42" s="380"/>
      <c r="E42" s="9">
        <f>ESF!I36</f>
        <v>2642785574.8399997</v>
      </c>
    </row>
    <row r="43" spans="1:5">
      <c r="A43" s="3"/>
      <c r="B43" s="383" t="s">
        <v>46</v>
      </c>
      <c r="C43" s="381" t="s">
        <v>48</v>
      </c>
      <c r="D43" s="381"/>
      <c r="E43" s="10">
        <f>ESF!I40</f>
        <v>3497004237.04</v>
      </c>
    </row>
    <row r="44" spans="1:5">
      <c r="A44" s="3"/>
      <c r="B44" s="383"/>
      <c r="C44" s="379" t="s">
        <v>49</v>
      </c>
      <c r="D44" s="379"/>
      <c r="E44" s="8">
        <f>ESF!I42</f>
        <v>3084950433.2800002</v>
      </c>
    </row>
    <row r="45" spans="1:5">
      <c r="A45" s="3"/>
      <c r="B45" s="383"/>
      <c r="C45" s="379" t="s">
        <v>50</v>
      </c>
      <c r="D45" s="379"/>
      <c r="E45" s="8">
        <f>ESF!I43</f>
        <v>412053803.75999999</v>
      </c>
    </row>
    <row r="46" spans="1:5">
      <c r="A46" s="3"/>
      <c r="B46" s="383"/>
      <c r="C46" s="379" t="s">
        <v>51</v>
      </c>
      <c r="D46" s="379"/>
      <c r="E46" s="8">
        <f>ESF!I44</f>
        <v>0</v>
      </c>
    </row>
    <row r="47" spans="1:5">
      <c r="A47" s="3"/>
      <c r="B47" s="383"/>
      <c r="C47" s="381" t="s">
        <v>52</v>
      </c>
      <c r="D47" s="381"/>
      <c r="E47" s="10">
        <f>ESF!I46</f>
        <v>9804465949.4099979</v>
      </c>
    </row>
    <row r="48" spans="1:5">
      <c r="A48" s="3"/>
      <c r="B48" s="383"/>
      <c r="C48" s="379" t="s">
        <v>53</v>
      </c>
      <c r="D48" s="379"/>
      <c r="E48" s="8">
        <f>ESF!I48</f>
        <v>2061364087.4699974</v>
      </c>
    </row>
    <row r="49" spans="1:5">
      <c r="A49" s="3"/>
      <c r="B49" s="383"/>
      <c r="C49" s="379" t="s">
        <v>54</v>
      </c>
      <c r="D49" s="379"/>
      <c r="E49" s="8">
        <f>ESF!I49</f>
        <v>7273261093.54</v>
      </c>
    </row>
    <row r="50" spans="1:5">
      <c r="A50" s="3"/>
      <c r="B50" s="383"/>
      <c r="C50" s="379" t="s">
        <v>55</v>
      </c>
      <c r="D50" s="379"/>
      <c r="E50" s="8">
        <f>ESF!I50</f>
        <v>469840768.39999998</v>
      </c>
    </row>
    <row r="51" spans="1:5">
      <c r="A51" s="3"/>
      <c r="B51" s="383"/>
      <c r="C51" s="379" t="s">
        <v>56</v>
      </c>
      <c r="D51" s="379"/>
      <c r="E51" s="8">
        <f>ESF!I51</f>
        <v>0</v>
      </c>
    </row>
    <row r="52" spans="1:5">
      <c r="A52" s="3"/>
      <c r="B52" s="383"/>
      <c r="C52" s="379" t="s">
        <v>57</v>
      </c>
      <c r="D52" s="379"/>
      <c r="E52" s="8">
        <f>ESF!I52</f>
        <v>0</v>
      </c>
    </row>
    <row r="53" spans="1:5">
      <c r="A53" s="3"/>
      <c r="B53" s="383"/>
      <c r="C53" s="381" t="s">
        <v>58</v>
      </c>
      <c r="D53" s="381"/>
      <c r="E53" s="10">
        <f>ESF!I54</f>
        <v>0</v>
      </c>
    </row>
    <row r="54" spans="1:5">
      <c r="A54" s="3"/>
      <c r="B54" s="383"/>
      <c r="C54" s="379" t="s">
        <v>59</v>
      </c>
      <c r="D54" s="379"/>
      <c r="E54" s="8">
        <f>ESF!I56</f>
        <v>0</v>
      </c>
    </row>
    <row r="55" spans="1:5">
      <c r="A55" s="3"/>
      <c r="B55" s="383"/>
      <c r="C55" s="379" t="s">
        <v>60</v>
      </c>
      <c r="D55" s="379"/>
      <c r="E55" s="8">
        <f>ESF!I57</f>
        <v>0</v>
      </c>
    </row>
    <row r="56" spans="1:5" ht="15.75" thickBot="1">
      <c r="A56" s="3"/>
      <c r="B56" s="383"/>
      <c r="C56" s="380" t="s">
        <v>61</v>
      </c>
      <c r="D56" s="380"/>
      <c r="E56" s="9">
        <f>ESF!I59</f>
        <v>13301470186.449997</v>
      </c>
    </row>
    <row r="57" spans="1:5" ht="15.75" thickBot="1">
      <c r="A57" s="3"/>
      <c r="B57" s="2"/>
      <c r="C57" s="380" t="s">
        <v>62</v>
      </c>
      <c r="D57" s="380"/>
      <c r="E57" s="9">
        <f>ESF!I61</f>
        <v>15944255761.289997</v>
      </c>
    </row>
    <row r="58" spans="1:5">
      <c r="A58" s="3"/>
      <c r="B58" s="2"/>
      <c r="C58" s="389" t="s">
        <v>4</v>
      </c>
      <c r="D58" s="389"/>
      <c r="E58" s="1">
        <v>2012</v>
      </c>
    </row>
    <row r="59" spans="1:5">
      <c r="A59" s="385" t="s">
        <v>68</v>
      </c>
      <c r="B59" s="383" t="s">
        <v>7</v>
      </c>
      <c r="C59" s="379" t="s">
        <v>9</v>
      </c>
      <c r="D59" s="379"/>
      <c r="E59" s="8">
        <f>ESF!E14</f>
        <v>1779968186.48</v>
      </c>
    </row>
    <row r="60" spans="1:5">
      <c r="A60" s="385"/>
      <c r="B60" s="383"/>
      <c r="C60" s="379" t="s">
        <v>11</v>
      </c>
      <c r="D60" s="379"/>
      <c r="E60" s="8">
        <f>ESF!E15</f>
        <v>48195576.670000002</v>
      </c>
    </row>
    <row r="61" spans="1:5">
      <c r="A61" s="385"/>
      <c r="B61" s="383"/>
      <c r="C61" s="379" t="s">
        <v>13</v>
      </c>
      <c r="D61" s="379"/>
      <c r="E61" s="8">
        <f>ESF!E16</f>
        <v>72920174.099999994</v>
      </c>
    </row>
    <row r="62" spans="1:5">
      <c r="A62" s="385"/>
      <c r="B62" s="383"/>
      <c r="C62" s="379" t="s">
        <v>15</v>
      </c>
      <c r="D62" s="379"/>
      <c r="E62" s="8">
        <f>ESF!E17</f>
        <v>0</v>
      </c>
    </row>
    <row r="63" spans="1:5">
      <c r="A63" s="385"/>
      <c r="B63" s="383"/>
      <c r="C63" s="379" t="s">
        <v>17</v>
      </c>
      <c r="D63" s="379"/>
      <c r="E63" s="8">
        <f>ESF!E18</f>
        <v>0</v>
      </c>
    </row>
    <row r="64" spans="1:5">
      <c r="A64" s="385"/>
      <c r="B64" s="383"/>
      <c r="C64" s="379" t="s">
        <v>19</v>
      </c>
      <c r="D64" s="379"/>
      <c r="E64" s="8">
        <f>ESF!E19</f>
        <v>0</v>
      </c>
    </row>
    <row r="65" spans="1:5">
      <c r="A65" s="385"/>
      <c r="B65" s="383"/>
      <c r="C65" s="379" t="s">
        <v>21</v>
      </c>
      <c r="D65" s="379"/>
      <c r="E65" s="8">
        <f>ESF!E20</f>
        <v>368745</v>
      </c>
    </row>
    <row r="66" spans="1:5" ht="15.75" thickBot="1">
      <c r="A66" s="385"/>
      <c r="B66" s="4"/>
      <c r="C66" s="380" t="s">
        <v>24</v>
      </c>
      <c r="D66" s="380"/>
      <c r="E66" s="9">
        <f>ESF!E22</f>
        <v>1901452682.25</v>
      </c>
    </row>
    <row r="67" spans="1:5">
      <c r="A67" s="385"/>
      <c r="B67" s="383" t="s">
        <v>26</v>
      </c>
      <c r="C67" s="379" t="s">
        <v>28</v>
      </c>
      <c r="D67" s="379"/>
      <c r="E67" s="8">
        <f>ESF!E27</f>
        <v>314030</v>
      </c>
    </row>
    <row r="68" spans="1:5">
      <c r="A68" s="385"/>
      <c r="B68" s="383"/>
      <c r="C68" s="379" t="s">
        <v>30</v>
      </c>
      <c r="D68" s="379"/>
      <c r="E68" s="8">
        <f>ESF!E28</f>
        <v>425819052.88999999</v>
      </c>
    </row>
    <row r="69" spans="1:5">
      <c r="A69" s="385"/>
      <c r="B69" s="383"/>
      <c r="C69" s="379" t="s">
        <v>32</v>
      </c>
      <c r="D69" s="379"/>
      <c r="E69" s="8">
        <f>ESF!E29</f>
        <v>11147083767.6</v>
      </c>
    </row>
    <row r="70" spans="1:5">
      <c r="A70" s="385"/>
      <c r="B70" s="383"/>
      <c r="C70" s="379" t="s">
        <v>34</v>
      </c>
      <c r="D70" s="379"/>
      <c r="E70" s="8">
        <f>ESF!E30</f>
        <v>1591067388.4100001</v>
      </c>
    </row>
    <row r="71" spans="1:5">
      <c r="A71" s="385"/>
      <c r="B71" s="383"/>
      <c r="C71" s="379" t="s">
        <v>36</v>
      </c>
      <c r="D71" s="379"/>
      <c r="E71" s="8">
        <f>ESF!E31</f>
        <v>57727985.609999999</v>
      </c>
    </row>
    <row r="72" spans="1:5">
      <c r="A72" s="385"/>
      <c r="B72" s="383"/>
      <c r="C72" s="379" t="s">
        <v>38</v>
      </c>
      <c r="D72" s="379"/>
      <c r="E72" s="8">
        <f>ESF!E32</f>
        <v>-1198843330.49</v>
      </c>
    </row>
    <row r="73" spans="1:5">
      <c r="A73" s="385"/>
      <c r="B73" s="383"/>
      <c r="C73" s="379" t="s">
        <v>40</v>
      </c>
      <c r="D73" s="379"/>
      <c r="E73" s="8">
        <f>ESF!E33</f>
        <v>0</v>
      </c>
    </row>
    <row r="74" spans="1:5">
      <c r="A74" s="385"/>
      <c r="B74" s="383"/>
      <c r="C74" s="379" t="s">
        <v>41</v>
      </c>
      <c r="D74" s="379"/>
      <c r="E74" s="8">
        <f>ESF!E34</f>
        <v>0</v>
      </c>
    </row>
    <row r="75" spans="1:5">
      <c r="A75" s="385"/>
      <c r="B75" s="383"/>
      <c r="C75" s="379" t="s">
        <v>43</v>
      </c>
      <c r="D75" s="379"/>
      <c r="E75" s="8">
        <f>ESF!E35</f>
        <v>0</v>
      </c>
    </row>
    <row r="76" spans="1:5" ht="15.75" thickBot="1">
      <c r="A76" s="385"/>
      <c r="B76" s="4"/>
      <c r="C76" s="380" t="s">
        <v>45</v>
      </c>
      <c r="D76" s="380"/>
      <c r="E76" s="9">
        <f>ESF!E37</f>
        <v>12023168894.02</v>
      </c>
    </row>
    <row r="77" spans="1:5" ht="15.75" thickBot="1">
      <c r="A77" s="385"/>
      <c r="B77" s="2"/>
      <c r="C77" s="380" t="s">
        <v>47</v>
      </c>
      <c r="D77" s="380"/>
      <c r="E77" s="9">
        <f>ESF!E39</f>
        <v>13924621576.27</v>
      </c>
    </row>
    <row r="78" spans="1:5">
      <c r="A78" s="385" t="s">
        <v>69</v>
      </c>
      <c r="B78" s="383" t="s">
        <v>8</v>
      </c>
      <c r="C78" s="379" t="s">
        <v>10</v>
      </c>
      <c r="D78" s="379"/>
      <c r="E78" s="8">
        <f>ESF!J14</f>
        <v>202328569.36000001</v>
      </c>
    </row>
    <row r="79" spans="1:5">
      <c r="A79" s="385"/>
      <c r="B79" s="383"/>
      <c r="C79" s="379" t="s">
        <v>12</v>
      </c>
      <c r="D79" s="379"/>
      <c r="E79" s="8">
        <f>ESF!J15</f>
        <v>0</v>
      </c>
    </row>
    <row r="80" spans="1:5">
      <c r="A80" s="385"/>
      <c r="B80" s="383"/>
      <c r="C80" s="379" t="s">
        <v>14</v>
      </c>
      <c r="D80" s="379"/>
      <c r="E80" s="8">
        <f>ESF!J16</f>
        <v>37230989.689999998</v>
      </c>
    </row>
    <row r="81" spans="1:5">
      <c r="A81" s="385"/>
      <c r="B81" s="383"/>
      <c r="C81" s="379" t="s">
        <v>16</v>
      </c>
      <c r="D81" s="379"/>
      <c r="E81" s="8">
        <f>ESF!J17</f>
        <v>0</v>
      </c>
    </row>
    <row r="82" spans="1:5">
      <c r="A82" s="385"/>
      <c r="B82" s="383"/>
      <c r="C82" s="379" t="s">
        <v>18</v>
      </c>
      <c r="D82" s="379"/>
      <c r="E82" s="8">
        <f>ESF!J18</f>
        <v>0</v>
      </c>
    </row>
    <row r="83" spans="1:5">
      <c r="A83" s="385"/>
      <c r="B83" s="383"/>
      <c r="C83" s="379" t="s">
        <v>20</v>
      </c>
      <c r="D83" s="379"/>
      <c r="E83" s="8">
        <f>ESF!J19</f>
        <v>116848527.86</v>
      </c>
    </row>
    <row r="84" spans="1:5">
      <c r="A84" s="385"/>
      <c r="B84" s="383"/>
      <c r="C84" s="379" t="s">
        <v>22</v>
      </c>
      <c r="D84" s="379"/>
      <c r="E84" s="8">
        <f>ESF!J20</f>
        <v>0</v>
      </c>
    </row>
    <row r="85" spans="1:5">
      <c r="A85" s="385"/>
      <c r="B85" s="383"/>
      <c r="C85" s="379" t="s">
        <v>23</v>
      </c>
      <c r="D85" s="379"/>
      <c r="E85" s="8">
        <f>ESF!J21</f>
        <v>0</v>
      </c>
    </row>
    <row r="86" spans="1:5" ht="15.75" thickBot="1">
      <c r="A86" s="385"/>
      <c r="B86" s="4"/>
      <c r="C86" s="380" t="s">
        <v>25</v>
      </c>
      <c r="D86" s="380"/>
      <c r="E86" s="9">
        <f>ESF!J23</f>
        <v>356408086.91000003</v>
      </c>
    </row>
    <row r="87" spans="1:5">
      <c r="A87" s="385"/>
      <c r="B87" s="383" t="s">
        <v>27</v>
      </c>
      <c r="C87" s="379" t="s">
        <v>29</v>
      </c>
      <c r="D87" s="379"/>
      <c r="E87" s="8">
        <f>ESF!J27</f>
        <v>0</v>
      </c>
    </row>
    <row r="88" spans="1:5">
      <c r="A88" s="385"/>
      <c r="B88" s="383"/>
      <c r="C88" s="379" t="s">
        <v>31</v>
      </c>
      <c r="D88" s="379"/>
      <c r="E88" s="8">
        <f>ESF!J28</f>
        <v>0</v>
      </c>
    </row>
    <row r="89" spans="1:5">
      <c r="A89" s="385"/>
      <c r="B89" s="383"/>
      <c r="C89" s="379" t="s">
        <v>33</v>
      </c>
      <c r="D89" s="379"/>
      <c r="E89" s="8">
        <f>ESF!J29</f>
        <v>2299684646.4699998</v>
      </c>
    </row>
    <row r="90" spans="1:5">
      <c r="A90" s="385"/>
      <c r="B90" s="383"/>
      <c r="C90" s="379" t="s">
        <v>35</v>
      </c>
      <c r="D90" s="379"/>
      <c r="E90" s="8">
        <f>ESF!J30</f>
        <v>13200000</v>
      </c>
    </row>
    <row r="91" spans="1:5">
      <c r="A91" s="385"/>
      <c r="B91" s="383"/>
      <c r="C91" s="379" t="s">
        <v>37</v>
      </c>
      <c r="D91" s="379"/>
      <c r="E91" s="8">
        <f>ESF!J31</f>
        <v>0</v>
      </c>
    </row>
    <row r="92" spans="1:5">
      <c r="A92" s="385"/>
      <c r="B92" s="383"/>
      <c r="C92" s="379" t="s">
        <v>39</v>
      </c>
      <c r="D92" s="379"/>
      <c r="E92" s="8">
        <f>ESF!J32</f>
        <v>0</v>
      </c>
    </row>
    <row r="93" spans="1:5" ht="15.75" thickBot="1">
      <c r="A93" s="385"/>
      <c r="B93" s="2"/>
      <c r="C93" s="380" t="s">
        <v>42</v>
      </c>
      <c r="D93" s="380"/>
      <c r="E93" s="9">
        <f>ESF!J34</f>
        <v>2312884646.4699998</v>
      </c>
    </row>
    <row r="94" spans="1:5" ht="15.75" thickBot="1">
      <c r="A94" s="385"/>
      <c r="B94" s="2"/>
      <c r="C94" s="380" t="s">
        <v>44</v>
      </c>
      <c r="D94" s="380"/>
      <c r="E94" s="9">
        <f>ESF!J36</f>
        <v>2669292733.3799996</v>
      </c>
    </row>
    <row r="95" spans="1:5">
      <c r="A95" s="3"/>
      <c r="B95" s="383" t="s">
        <v>46</v>
      </c>
      <c r="C95" s="381" t="s">
        <v>48</v>
      </c>
      <c r="D95" s="381"/>
      <c r="E95" s="10">
        <f>ESF!J40</f>
        <v>3566364803.5599999</v>
      </c>
    </row>
    <row r="96" spans="1:5">
      <c r="A96" s="3"/>
      <c r="B96" s="383"/>
      <c r="C96" s="379" t="s">
        <v>49</v>
      </c>
      <c r="D96" s="379"/>
      <c r="E96" s="8">
        <f>ESF!J42</f>
        <v>3157633651.04</v>
      </c>
    </row>
    <row r="97" spans="1:5">
      <c r="A97" s="3"/>
      <c r="B97" s="383"/>
      <c r="C97" s="379" t="s">
        <v>50</v>
      </c>
      <c r="D97" s="379"/>
      <c r="E97" s="8">
        <f>ESF!J43</f>
        <v>408731152.51999998</v>
      </c>
    </row>
    <row r="98" spans="1:5">
      <c r="A98" s="3"/>
      <c r="B98" s="383"/>
      <c r="C98" s="379" t="s">
        <v>51</v>
      </c>
      <c r="D98" s="379"/>
      <c r="E98" s="8">
        <f>ESF!J44</f>
        <v>0</v>
      </c>
    </row>
    <row r="99" spans="1:5">
      <c r="A99" s="3"/>
      <c r="B99" s="383"/>
      <c r="C99" s="381" t="s">
        <v>52</v>
      </c>
      <c r="D99" s="381"/>
      <c r="E99" s="10">
        <f>ESF!J46</f>
        <v>7688964039.3300037</v>
      </c>
    </row>
    <row r="100" spans="1:5">
      <c r="A100" s="3"/>
      <c r="B100" s="383"/>
      <c r="C100" s="379" t="s">
        <v>53</v>
      </c>
      <c r="D100" s="379"/>
      <c r="E100" s="8">
        <f>ESF!J48</f>
        <v>2412406774.7100029</v>
      </c>
    </row>
    <row r="101" spans="1:5">
      <c r="A101" s="3"/>
      <c r="B101" s="383"/>
      <c r="C101" s="379" t="s">
        <v>54</v>
      </c>
      <c r="D101" s="379"/>
      <c r="E101" s="8">
        <f>ESF!J49</f>
        <v>4802115675.1000004</v>
      </c>
    </row>
    <row r="102" spans="1:5">
      <c r="A102" s="3"/>
      <c r="B102" s="383"/>
      <c r="C102" s="379" t="s">
        <v>55</v>
      </c>
      <c r="D102" s="379"/>
      <c r="E102" s="8">
        <f>ESF!J50</f>
        <v>474441589.51999998</v>
      </c>
    </row>
    <row r="103" spans="1:5">
      <c r="A103" s="3"/>
      <c r="B103" s="383"/>
      <c r="C103" s="379" t="s">
        <v>56</v>
      </c>
      <c r="D103" s="379"/>
      <c r="E103" s="8">
        <f>ESF!J51</f>
        <v>0</v>
      </c>
    </row>
    <row r="104" spans="1:5">
      <c r="A104" s="3"/>
      <c r="B104" s="383"/>
      <c r="C104" s="379" t="s">
        <v>57</v>
      </c>
      <c r="D104" s="379"/>
      <c r="E104" s="8">
        <f>ESF!J52</f>
        <v>0</v>
      </c>
    </row>
    <row r="105" spans="1:5">
      <c r="A105" s="3"/>
      <c r="B105" s="383"/>
      <c r="C105" s="381" t="s">
        <v>58</v>
      </c>
      <c r="D105" s="381"/>
      <c r="E105" s="10">
        <f>ESF!J54</f>
        <v>0</v>
      </c>
    </row>
    <row r="106" spans="1:5">
      <c r="A106" s="3"/>
      <c r="B106" s="383"/>
      <c r="C106" s="379" t="s">
        <v>59</v>
      </c>
      <c r="D106" s="379"/>
      <c r="E106" s="8">
        <f>ESF!J56</f>
        <v>0</v>
      </c>
    </row>
    <row r="107" spans="1:5">
      <c r="A107" s="3"/>
      <c r="B107" s="383"/>
      <c r="C107" s="379" t="s">
        <v>60</v>
      </c>
      <c r="D107" s="379"/>
      <c r="E107" s="8">
        <f>ESF!J57</f>
        <v>0</v>
      </c>
    </row>
    <row r="108" spans="1:5" ht="15.75" thickBot="1">
      <c r="A108" s="3"/>
      <c r="B108" s="383"/>
      <c r="C108" s="380" t="s">
        <v>61</v>
      </c>
      <c r="D108" s="380"/>
      <c r="E108" s="9">
        <f>ESF!J59</f>
        <v>11255328842.890003</v>
      </c>
    </row>
    <row r="109" spans="1:5" ht="15.75" thickBot="1">
      <c r="A109" s="3"/>
      <c r="B109" s="2"/>
      <c r="C109" s="380" t="s">
        <v>62</v>
      </c>
      <c r="D109" s="380"/>
      <c r="E109" s="9">
        <f>ESF!J61</f>
        <v>13924621576.270002</v>
      </c>
    </row>
    <row r="110" spans="1:5">
      <c r="A110" s="3"/>
      <c r="B110" s="2"/>
      <c r="C110" s="382" t="s">
        <v>74</v>
      </c>
      <c r="D110" s="5" t="s">
        <v>63</v>
      </c>
      <c r="E110" s="10">
        <f>ESF!C69</f>
        <v>0</v>
      </c>
    </row>
    <row r="111" spans="1:5">
      <c r="A111" s="3"/>
      <c r="B111" s="2"/>
      <c r="C111" s="378"/>
      <c r="D111" s="5" t="s">
        <v>64</v>
      </c>
      <c r="E111" s="10">
        <f>ESF!C70</f>
        <v>0</v>
      </c>
    </row>
    <row r="112" spans="1:5">
      <c r="A112" s="3"/>
      <c r="B112" s="2"/>
      <c r="C112" s="378" t="s">
        <v>73</v>
      </c>
      <c r="D112" s="5" t="s">
        <v>63</v>
      </c>
      <c r="E112" s="10">
        <f>ESF!G69</f>
        <v>0</v>
      </c>
    </row>
    <row r="113" spans="1:5">
      <c r="A113" s="3"/>
      <c r="B113" s="2"/>
      <c r="C113" s="378"/>
      <c r="D113" s="5" t="s">
        <v>64</v>
      </c>
      <c r="E113" s="10">
        <f>ESF!G70</f>
        <v>0</v>
      </c>
    </row>
    <row r="114" spans="1:5">
      <c r="A114" s="384" t="s">
        <v>1</v>
      </c>
      <c r="B114" s="384"/>
      <c r="C114" s="384"/>
      <c r="D114" s="384"/>
      <c r="E114" s="13" t="e">
        <f>ECSF!#REF!</f>
        <v>#REF!</v>
      </c>
    </row>
    <row r="115" spans="1:5">
      <c r="A115" s="384" t="s">
        <v>3</v>
      </c>
      <c r="B115" s="384"/>
      <c r="C115" s="384"/>
      <c r="D115" s="384"/>
      <c r="E115" s="13" t="e">
        <f>ECSF!#REF!</f>
        <v>#REF!</v>
      </c>
    </row>
    <row r="116" spans="1:5">
      <c r="A116" s="384" t="s">
        <v>2</v>
      </c>
      <c r="B116" s="384"/>
      <c r="C116" s="384"/>
      <c r="D116" s="384"/>
      <c r="E116" s="14"/>
    </row>
    <row r="117" spans="1:5">
      <c r="A117" s="384" t="s">
        <v>72</v>
      </c>
      <c r="B117" s="384"/>
      <c r="C117" s="384"/>
      <c r="D117" s="384"/>
      <c r="E117" t="s">
        <v>71</v>
      </c>
    </row>
    <row r="118" spans="1:5">
      <c r="B118" s="386" t="s">
        <v>66</v>
      </c>
      <c r="C118" s="381" t="s">
        <v>5</v>
      </c>
      <c r="D118" s="381"/>
      <c r="E118" s="11">
        <f>ECSF!D9</f>
        <v>178442855.33999994</v>
      </c>
    </row>
    <row r="119" spans="1:5">
      <c r="B119" s="386"/>
      <c r="C119" s="381" t="s">
        <v>7</v>
      </c>
      <c r="D119" s="381"/>
      <c r="E119" s="11">
        <f>ECSF!D11</f>
        <v>0</v>
      </c>
    </row>
    <row r="120" spans="1:5">
      <c r="B120" s="386"/>
      <c r="C120" s="379" t="s">
        <v>9</v>
      </c>
      <c r="D120" s="379"/>
      <c r="E120" s="12">
        <f>ECSF!D13</f>
        <v>0</v>
      </c>
    </row>
    <row r="121" spans="1:5">
      <c r="B121" s="386"/>
      <c r="C121" s="379" t="s">
        <v>11</v>
      </c>
      <c r="D121" s="379"/>
      <c r="E121" s="12">
        <f>ECSF!D14</f>
        <v>0</v>
      </c>
    </row>
    <row r="122" spans="1:5">
      <c r="B122" s="386"/>
      <c r="C122" s="379" t="s">
        <v>13</v>
      </c>
      <c r="D122" s="379"/>
      <c r="E122" s="12">
        <f>ECSF!D15</f>
        <v>0</v>
      </c>
    </row>
    <row r="123" spans="1:5">
      <c r="B123" s="386"/>
      <c r="C123" s="379" t="s">
        <v>15</v>
      </c>
      <c r="D123" s="379"/>
      <c r="E123" s="12">
        <f>ECSF!D16</f>
        <v>0</v>
      </c>
    </row>
    <row r="124" spans="1:5">
      <c r="B124" s="386"/>
      <c r="C124" s="379" t="s">
        <v>17</v>
      </c>
      <c r="D124" s="379"/>
      <c r="E124" s="12">
        <f>ECSF!D17</f>
        <v>0</v>
      </c>
    </row>
    <row r="125" spans="1:5">
      <c r="B125" s="386"/>
      <c r="C125" s="379" t="s">
        <v>19</v>
      </c>
      <c r="D125" s="379"/>
      <c r="E125" s="12">
        <f>ECSF!D18</f>
        <v>0</v>
      </c>
    </row>
    <row r="126" spans="1:5">
      <c r="B126" s="386"/>
      <c r="C126" s="379" t="s">
        <v>21</v>
      </c>
      <c r="D126" s="379"/>
      <c r="E126" s="12">
        <f>ECSF!D19</f>
        <v>0</v>
      </c>
    </row>
    <row r="127" spans="1:5">
      <c r="B127" s="386"/>
      <c r="C127" s="381" t="s">
        <v>26</v>
      </c>
      <c r="D127" s="381"/>
      <c r="E127" s="11">
        <f>ECSF!D21</f>
        <v>178442855.33999994</v>
      </c>
    </row>
    <row r="128" spans="1:5">
      <c r="B128" s="386"/>
      <c r="C128" s="379" t="s">
        <v>28</v>
      </c>
      <c r="D128" s="379"/>
      <c r="E128" s="12">
        <f>ECSF!D23</f>
        <v>0</v>
      </c>
    </row>
    <row r="129" spans="2:5">
      <c r="B129" s="386"/>
      <c r="C129" s="379" t="s">
        <v>30</v>
      </c>
      <c r="D129" s="379"/>
      <c r="E129" s="12">
        <f>ECSF!D24</f>
        <v>174266069.55999997</v>
      </c>
    </row>
    <row r="130" spans="2:5">
      <c r="B130" s="386"/>
      <c r="C130" s="379" t="s">
        <v>32</v>
      </c>
      <c r="D130" s="379"/>
      <c r="E130" s="12">
        <f>ECSF!D25</f>
        <v>0</v>
      </c>
    </row>
    <row r="131" spans="2:5">
      <c r="B131" s="386"/>
      <c r="C131" s="379" t="s">
        <v>34</v>
      </c>
      <c r="D131" s="379"/>
      <c r="E131" s="12">
        <f>ECSF!D26</f>
        <v>0</v>
      </c>
    </row>
    <row r="132" spans="2:5">
      <c r="B132" s="386"/>
      <c r="C132" s="379" t="s">
        <v>36</v>
      </c>
      <c r="D132" s="379"/>
      <c r="E132" s="12">
        <f>ECSF!D27</f>
        <v>0</v>
      </c>
    </row>
    <row r="133" spans="2:5">
      <c r="B133" s="386"/>
      <c r="C133" s="379" t="s">
        <v>38</v>
      </c>
      <c r="D133" s="379"/>
      <c r="E133" s="12">
        <f>ECSF!D28</f>
        <v>4176785.7799999714</v>
      </c>
    </row>
    <row r="134" spans="2:5">
      <c r="B134" s="386"/>
      <c r="C134" s="379" t="s">
        <v>40</v>
      </c>
      <c r="D134" s="379"/>
      <c r="E134" s="12">
        <f>ECSF!D29</f>
        <v>0</v>
      </c>
    </row>
    <row r="135" spans="2:5">
      <c r="B135" s="386"/>
      <c r="C135" s="379" t="s">
        <v>41</v>
      </c>
      <c r="D135" s="379"/>
      <c r="E135" s="12">
        <f>ECSF!D30</f>
        <v>0</v>
      </c>
    </row>
    <row r="136" spans="2:5">
      <c r="B136" s="386"/>
      <c r="C136" s="379" t="s">
        <v>43</v>
      </c>
      <c r="D136" s="379"/>
      <c r="E136" s="12">
        <f>ECSF!D31</f>
        <v>0</v>
      </c>
    </row>
    <row r="137" spans="2:5">
      <c r="B137" s="386"/>
      <c r="C137" s="381" t="s">
        <v>6</v>
      </c>
      <c r="D137" s="381"/>
      <c r="E137" s="11">
        <f>ECSF!D33</f>
        <v>44481954.359999999</v>
      </c>
    </row>
    <row r="138" spans="2:5">
      <c r="B138" s="386"/>
      <c r="C138" s="381" t="s">
        <v>8</v>
      </c>
      <c r="D138" s="381"/>
      <c r="E138" s="11">
        <f>ECSF!D35</f>
        <v>44481954.359999999</v>
      </c>
    </row>
    <row r="139" spans="2:5">
      <c r="B139" s="386"/>
      <c r="C139" s="379" t="s">
        <v>10</v>
      </c>
      <c r="D139" s="379"/>
      <c r="E139" s="12">
        <f>ECSF!D37</f>
        <v>0</v>
      </c>
    </row>
    <row r="140" spans="2:5">
      <c r="B140" s="386"/>
      <c r="C140" s="379" t="s">
        <v>12</v>
      </c>
      <c r="D140" s="379"/>
      <c r="E140" s="12">
        <f>ECSF!D38</f>
        <v>0</v>
      </c>
    </row>
    <row r="141" spans="2:5">
      <c r="B141" s="386"/>
      <c r="C141" s="379" t="s">
        <v>14</v>
      </c>
      <c r="D141" s="379"/>
      <c r="E141" s="12">
        <f>ECSF!D39</f>
        <v>0</v>
      </c>
    </row>
    <row r="142" spans="2:5">
      <c r="B142" s="386"/>
      <c r="C142" s="379" t="s">
        <v>16</v>
      </c>
      <c r="D142" s="379"/>
      <c r="E142" s="12">
        <f>ECSF!D40</f>
        <v>0</v>
      </c>
    </row>
    <row r="143" spans="2:5">
      <c r="B143" s="386"/>
      <c r="C143" s="379" t="s">
        <v>18</v>
      </c>
      <c r="D143" s="379"/>
      <c r="E143" s="12">
        <f>ECSF!D41</f>
        <v>0</v>
      </c>
    </row>
    <row r="144" spans="2:5">
      <c r="B144" s="386"/>
      <c r="C144" s="379" t="s">
        <v>20</v>
      </c>
      <c r="D144" s="379"/>
      <c r="E144" s="12">
        <f>ECSF!D42</f>
        <v>44481954.359999999</v>
      </c>
    </row>
    <row r="145" spans="2:5">
      <c r="B145" s="386"/>
      <c r="C145" s="379" t="s">
        <v>22</v>
      </c>
      <c r="D145" s="379"/>
      <c r="E145" s="12">
        <f>ECSF!D43</f>
        <v>0</v>
      </c>
    </row>
    <row r="146" spans="2:5">
      <c r="B146" s="386"/>
      <c r="C146" s="379" t="s">
        <v>23</v>
      </c>
      <c r="D146" s="379"/>
      <c r="E146" s="12">
        <f>ECSF!D44</f>
        <v>0</v>
      </c>
    </row>
    <row r="147" spans="2:5">
      <c r="B147" s="386"/>
      <c r="C147" s="388" t="s">
        <v>27</v>
      </c>
      <c r="D147" s="388"/>
      <c r="E147" s="11">
        <f>ECSF!D46</f>
        <v>0</v>
      </c>
    </row>
    <row r="148" spans="2:5">
      <c r="B148" s="386"/>
      <c r="C148" s="379" t="s">
        <v>29</v>
      </c>
      <c r="D148" s="379"/>
      <c r="E148" s="12">
        <f>ECSF!D48</f>
        <v>0</v>
      </c>
    </row>
    <row r="149" spans="2:5">
      <c r="B149" s="386"/>
      <c r="C149" s="379" t="s">
        <v>31</v>
      </c>
      <c r="D149" s="379"/>
      <c r="E149" s="12">
        <f>ECSF!D49</f>
        <v>0</v>
      </c>
    </row>
    <row r="150" spans="2:5">
      <c r="B150" s="386"/>
      <c r="C150" s="379" t="s">
        <v>33</v>
      </c>
      <c r="D150" s="379"/>
      <c r="E150" s="12">
        <f>ECSF!D50</f>
        <v>0</v>
      </c>
    </row>
    <row r="151" spans="2:5">
      <c r="B151" s="386"/>
      <c r="C151" s="379" t="s">
        <v>35</v>
      </c>
      <c r="D151" s="379"/>
      <c r="E151" s="12">
        <f>ECSF!D51</f>
        <v>0</v>
      </c>
    </row>
    <row r="152" spans="2:5">
      <c r="B152" s="386"/>
      <c r="C152" s="379" t="s">
        <v>37</v>
      </c>
      <c r="D152" s="379"/>
      <c r="E152" s="12">
        <f>ECSF!D52</f>
        <v>0</v>
      </c>
    </row>
    <row r="153" spans="2:5">
      <c r="B153" s="386"/>
      <c r="C153" s="379" t="s">
        <v>39</v>
      </c>
      <c r="D153" s="379"/>
      <c r="E153" s="12">
        <f>ECSF!D53</f>
        <v>0</v>
      </c>
    </row>
    <row r="154" spans="2:5">
      <c r="B154" s="386"/>
      <c r="C154" s="381" t="s">
        <v>46</v>
      </c>
      <c r="D154" s="381"/>
      <c r="E154" s="11">
        <f>ECSF!D55</f>
        <v>2474468069.6799994</v>
      </c>
    </row>
    <row r="155" spans="2:5">
      <c r="B155" s="386"/>
      <c r="C155" s="381" t="s">
        <v>48</v>
      </c>
      <c r="D155" s="381"/>
      <c r="E155" s="11">
        <f>ECSF!D57</f>
        <v>3322651.2400000095</v>
      </c>
    </row>
    <row r="156" spans="2:5">
      <c r="B156" s="386"/>
      <c r="C156" s="379" t="s">
        <v>49</v>
      </c>
      <c r="D156" s="379"/>
      <c r="E156" s="12">
        <f>ECSF!D59</f>
        <v>0</v>
      </c>
    </row>
    <row r="157" spans="2:5">
      <c r="B157" s="386"/>
      <c r="C157" s="379" t="s">
        <v>50</v>
      </c>
      <c r="D157" s="379"/>
      <c r="E157" s="12">
        <f>ECSF!D60</f>
        <v>3322651.2400000095</v>
      </c>
    </row>
    <row r="158" spans="2:5">
      <c r="B158" s="386"/>
      <c r="C158" s="379" t="s">
        <v>51</v>
      </c>
      <c r="D158" s="379"/>
      <c r="E158" s="12">
        <f>ECSF!D61</f>
        <v>0</v>
      </c>
    </row>
    <row r="159" spans="2:5">
      <c r="B159" s="386"/>
      <c r="C159" s="381" t="s">
        <v>52</v>
      </c>
      <c r="D159" s="381"/>
      <c r="E159" s="11">
        <f>ECSF!D63</f>
        <v>2471145418.4399996</v>
      </c>
    </row>
    <row r="160" spans="2:5">
      <c r="B160" s="386"/>
      <c r="C160" s="379" t="s">
        <v>53</v>
      </c>
      <c r="D160" s="379"/>
      <c r="E160" s="12">
        <f>ECSF!D65</f>
        <v>0</v>
      </c>
    </row>
    <row r="161" spans="2:5">
      <c r="B161" s="386"/>
      <c r="C161" s="379" t="s">
        <v>54</v>
      </c>
      <c r="D161" s="379"/>
      <c r="E161" s="12">
        <f>ECSF!D66</f>
        <v>2471145418.4399996</v>
      </c>
    </row>
    <row r="162" spans="2:5">
      <c r="B162" s="386"/>
      <c r="C162" s="379" t="s">
        <v>55</v>
      </c>
      <c r="D162" s="379"/>
      <c r="E162" s="12">
        <f>ECSF!D67</f>
        <v>0</v>
      </c>
    </row>
    <row r="163" spans="2:5">
      <c r="B163" s="386"/>
      <c r="C163" s="379" t="s">
        <v>56</v>
      </c>
      <c r="D163" s="379"/>
      <c r="E163" s="12">
        <f>ECSF!D68</f>
        <v>0</v>
      </c>
    </row>
    <row r="164" spans="2:5">
      <c r="B164" s="386"/>
      <c r="C164" s="379" t="s">
        <v>57</v>
      </c>
      <c r="D164" s="379"/>
      <c r="E164" s="12">
        <f>ECSF!D69</f>
        <v>0</v>
      </c>
    </row>
    <row r="165" spans="2:5">
      <c r="B165" s="386"/>
      <c r="C165" s="381" t="s">
        <v>58</v>
      </c>
      <c r="D165" s="381"/>
      <c r="E165" s="11">
        <f>ECSF!D71</f>
        <v>0</v>
      </c>
    </row>
    <row r="166" spans="2:5">
      <c r="B166" s="386"/>
      <c r="C166" s="379" t="s">
        <v>59</v>
      </c>
      <c r="D166" s="379"/>
      <c r="E166" s="12">
        <f>ECSF!D73</f>
        <v>0</v>
      </c>
    </row>
    <row r="167" spans="2:5" ht="15" customHeight="1" thickBot="1">
      <c r="B167" s="387"/>
      <c r="C167" s="379" t="s">
        <v>60</v>
      </c>
      <c r="D167" s="379"/>
      <c r="E167" s="12">
        <f>ECSF!D74</f>
        <v>0</v>
      </c>
    </row>
    <row r="168" spans="2:5">
      <c r="B168" s="386" t="s">
        <v>67</v>
      </c>
      <c r="C168" s="381" t="s">
        <v>5</v>
      </c>
      <c r="D168" s="381"/>
      <c r="E168" s="11">
        <f>ECSF!E9</f>
        <v>2198077040.3599997</v>
      </c>
    </row>
    <row r="169" spans="2:5" ht="15" customHeight="1">
      <c r="B169" s="386"/>
      <c r="C169" s="381" t="s">
        <v>7</v>
      </c>
      <c r="D169" s="381"/>
      <c r="E169" s="11">
        <f>ECSF!E11</f>
        <v>925739613.25000024</v>
      </c>
    </row>
    <row r="170" spans="2:5" ht="15" customHeight="1">
      <c r="B170" s="386"/>
      <c r="C170" s="379" t="s">
        <v>9</v>
      </c>
      <c r="D170" s="379"/>
      <c r="E170" s="12">
        <f>ECSF!E13</f>
        <v>884192343.61000013</v>
      </c>
    </row>
    <row r="171" spans="2:5" ht="15" customHeight="1">
      <c r="B171" s="386"/>
      <c r="C171" s="379" t="s">
        <v>11</v>
      </c>
      <c r="D171" s="379"/>
      <c r="E171" s="12">
        <f>ECSF!E14</f>
        <v>31664446.090000004</v>
      </c>
    </row>
    <row r="172" spans="2:5">
      <c r="B172" s="386"/>
      <c r="C172" s="379" t="s">
        <v>13</v>
      </c>
      <c r="D172" s="379"/>
      <c r="E172" s="12">
        <f>ECSF!E15</f>
        <v>9882823.5500000119</v>
      </c>
    </row>
    <row r="173" spans="2:5">
      <c r="B173" s="386"/>
      <c r="C173" s="379" t="s">
        <v>15</v>
      </c>
      <c r="D173" s="379"/>
      <c r="E173" s="12">
        <f>ECSF!E16</f>
        <v>0</v>
      </c>
    </row>
    <row r="174" spans="2:5" ht="15" customHeight="1">
      <c r="B174" s="386"/>
      <c r="C174" s="379" t="s">
        <v>17</v>
      </c>
      <c r="D174" s="379"/>
      <c r="E174" s="12">
        <f>ECSF!E17</f>
        <v>0</v>
      </c>
    </row>
    <row r="175" spans="2:5" ht="15" customHeight="1">
      <c r="B175" s="386"/>
      <c r="C175" s="379" t="s">
        <v>19</v>
      </c>
      <c r="D175" s="379"/>
      <c r="E175" s="12">
        <f>ECSF!E18</f>
        <v>0</v>
      </c>
    </row>
    <row r="176" spans="2:5">
      <c r="B176" s="386"/>
      <c r="C176" s="379" t="s">
        <v>21</v>
      </c>
      <c r="D176" s="379"/>
      <c r="E176" s="12">
        <f>ECSF!E19</f>
        <v>0</v>
      </c>
    </row>
    <row r="177" spans="2:5" ht="15" customHeight="1">
      <c r="B177" s="386"/>
      <c r="C177" s="381" t="s">
        <v>26</v>
      </c>
      <c r="D177" s="381"/>
      <c r="E177" s="11">
        <f>ECSF!E21</f>
        <v>1272337427.1099992</v>
      </c>
    </row>
    <row r="178" spans="2:5">
      <c r="B178" s="386"/>
      <c r="C178" s="379" t="s">
        <v>28</v>
      </c>
      <c r="D178" s="379"/>
      <c r="E178" s="12">
        <f>ECSF!E23</f>
        <v>78475512.969999999</v>
      </c>
    </row>
    <row r="179" spans="2:5" ht="15" customHeight="1">
      <c r="B179" s="386"/>
      <c r="C179" s="379" t="s">
        <v>30</v>
      </c>
      <c r="D179" s="379"/>
      <c r="E179" s="12">
        <f>ECSF!E24</f>
        <v>0</v>
      </c>
    </row>
    <row r="180" spans="2:5" ht="15" customHeight="1">
      <c r="B180" s="386"/>
      <c r="C180" s="379" t="s">
        <v>32</v>
      </c>
      <c r="D180" s="379"/>
      <c r="E180" s="12">
        <f>ECSF!E25</f>
        <v>1171906396.1299992</v>
      </c>
    </row>
    <row r="181" spans="2:5" ht="15" customHeight="1">
      <c r="B181" s="386"/>
      <c r="C181" s="379" t="s">
        <v>34</v>
      </c>
      <c r="D181" s="379"/>
      <c r="E181" s="12">
        <f>ECSF!E26</f>
        <v>21620611.269999981</v>
      </c>
    </row>
    <row r="182" spans="2:5" ht="15" customHeight="1">
      <c r="B182" s="386"/>
      <c r="C182" s="379" t="s">
        <v>36</v>
      </c>
      <c r="D182" s="379"/>
      <c r="E182" s="12">
        <f>ECSF!E27</f>
        <v>334906.74000000209</v>
      </c>
    </row>
    <row r="183" spans="2:5" ht="15" customHeight="1">
      <c r="B183" s="386"/>
      <c r="C183" s="379" t="s">
        <v>38</v>
      </c>
      <c r="D183" s="379"/>
      <c r="E183" s="12">
        <f>ECSF!E28</f>
        <v>0</v>
      </c>
    </row>
    <row r="184" spans="2:5" ht="15" customHeight="1">
      <c r="B184" s="386"/>
      <c r="C184" s="379" t="s">
        <v>40</v>
      </c>
      <c r="D184" s="379"/>
      <c r="E184" s="12">
        <f>ECSF!E29</f>
        <v>0</v>
      </c>
    </row>
    <row r="185" spans="2:5" ht="15" customHeight="1">
      <c r="B185" s="386"/>
      <c r="C185" s="379" t="s">
        <v>41</v>
      </c>
      <c r="D185" s="379"/>
      <c r="E185" s="12">
        <f>ECSF!E30</f>
        <v>0</v>
      </c>
    </row>
    <row r="186" spans="2:5" ht="15" customHeight="1">
      <c r="B186" s="386"/>
      <c r="C186" s="379" t="s">
        <v>43</v>
      </c>
      <c r="D186" s="379"/>
      <c r="E186" s="12">
        <f>ECSF!E31</f>
        <v>0</v>
      </c>
    </row>
    <row r="187" spans="2:5" ht="15" customHeight="1">
      <c r="B187" s="386"/>
      <c r="C187" s="381" t="s">
        <v>6</v>
      </c>
      <c r="D187" s="381"/>
      <c r="E187" s="11">
        <f>ECSF!E33</f>
        <v>70989112.900000021</v>
      </c>
    </row>
    <row r="188" spans="2:5">
      <c r="B188" s="386"/>
      <c r="C188" s="381" t="s">
        <v>8</v>
      </c>
      <c r="D188" s="381"/>
      <c r="E188" s="11">
        <f>ECSF!E35</f>
        <v>70989112.900000021</v>
      </c>
    </row>
    <row r="189" spans="2:5">
      <c r="B189" s="386"/>
      <c r="C189" s="379" t="s">
        <v>10</v>
      </c>
      <c r="D189" s="379"/>
      <c r="E189" s="12">
        <f>ECSF!E37</f>
        <v>43571266.600000024</v>
      </c>
    </row>
    <row r="190" spans="2:5">
      <c r="B190" s="386"/>
      <c r="C190" s="379" t="s">
        <v>12</v>
      </c>
      <c r="D190" s="379"/>
      <c r="E190" s="12">
        <f>ECSF!E38</f>
        <v>0</v>
      </c>
    </row>
    <row r="191" spans="2:5" ht="15" customHeight="1">
      <c r="B191" s="386"/>
      <c r="C191" s="379" t="s">
        <v>14</v>
      </c>
      <c r="D191" s="379"/>
      <c r="E191" s="12">
        <f>ECSF!E39</f>
        <v>27417846.299999997</v>
      </c>
    </row>
    <row r="192" spans="2:5">
      <c r="B192" s="386"/>
      <c r="C192" s="379" t="s">
        <v>16</v>
      </c>
      <c r="D192" s="379"/>
      <c r="E192" s="12">
        <f>ECSF!E40</f>
        <v>0</v>
      </c>
    </row>
    <row r="193" spans="2:5" ht="15" customHeight="1">
      <c r="B193" s="386"/>
      <c r="C193" s="379" t="s">
        <v>18</v>
      </c>
      <c r="D193" s="379"/>
      <c r="E193" s="12">
        <f>ECSF!E41</f>
        <v>0</v>
      </c>
    </row>
    <row r="194" spans="2:5" ht="15" customHeight="1">
      <c r="B194" s="386"/>
      <c r="C194" s="379" t="s">
        <v>20</v>
      </c>
      <c r="D194" s="379"/>
      <c r="E194" s="12">
        <f>ECSF!E42</f>
        <v>0</v>
      </c>
    </row>
    <row r="195" spans="2:5" ht="15" customHeight="1">
      <c r="B195" s="386"/>
      <c r="C195" s="379" t="s">
        <v>22</v>
      </c>
      <c r="D195" s="379"/>
      <c r="E195" s="12">
        <f>ECSF!E43</f>
        <v>0</v>
      </c>
    </row>
    <row r="196" spans="2:5" ht="15" customHeight="1">
      <c r="B196" s="386"/>
      <c r="C196" s="379" t="s">
        <v>23</v>
      </c>
      <c r="D196" s="379"/>
      <c r="E196" s="12">
        <f>ECSF!E44</f>
        <v>0</v>
      </c>
    </row>
    <row r="197" spans="2:5" ht="15" customHeight="1">
      <c r="B197" s="386"/>
      <c r="C197" s="388" t="s">
        <v>27</v>
      </c>
      <c r="D197" s="388"/>
      <c r="E197" s="11">
        <f>ECSF!E46</f>
        <v>0</v>
      </c>
    </row>
    <row r="198" spans="2:5" ht="15" customHeight="1">
      <c r="B198" s="386"/>
      <c r="C198" s="379" t="s">
        <v>29</v>
      </c>
      <c r="D198" s="379"/>
      <c r="E198" s="12">
        <f>ECSF!E48</f>
        <v>0</v>
      </c>
    </row>
    <row r="199" spans="2:5" ht="15" customHeight="1">
      <c r="B199" s="386"/>
      <c r="C199" s="379" t="s">
        <v>31</v>
      </c>
      <c r="D199" s="379"/>
      <c r="E199" s="12">
        <f>ECSF!E49</f>
        <v>0</v>
      </c>
    </row>
    <row r="200" spans="2:5" ht="15" customHeight="1">
      <c r="B200" s="386"/>
      <c r="C200" s="379" t="s">
        <v>33</v>
      </c>
      <c r="D200" s="379"/>
      <c r="E200" s="12">
        <f>ECSF!E50</f>
        <v>0</v>
      </c>
    </row>
    <row r="201" spans="2:5">
      <c r="B201" s="386"/>
      <c r="C201" s="379" t="s">
        <v>35</v>
      </c>
      <c r="D201" s="379"/>
      <c r="E201" s="12">
        <f>ECSF!E51</f>
        <v>0</v>
      </c>
    </row>
    <row r="202" spans="2:5" ht="15" customHeight="1">
      <c r="B202" s="386"/>
      <c r="C202" s="379" t="s">
        <v>37</v>
      </c>
      <c r="D202" s="379"/>
      <c r="E202" s="12">
        <f>ECSF!E52</f>
        <v>0</v>
      </c>
    </row>
    <row r="203" spans="2:5">
      <c r="B203" s="386"/>
      <c r="C203" s="379" t="s">
        <v>39</v>
      </c>
      <c r="D203" s="379"/>
      <c r="E203" s="12">
        <f>ECSF!E53</f>
        <v>0</v>
      </c>
    </row>
    <row r="204" spans="2:5" ht="15" customHeight="1">
      <c r="B204" s="386"/>
      <c r="C204" s="381" t="s">
        <v>46</v>
      </c>
      <c r="D204" s="381"/>
      <c r="E204" s="11">
        <f>ECSF!E55</f>
        <v>428326726.12000525</v>
      </c>
    </row>
    <row r="205" spans="2:5" ht="15" customHeight="1">
      <c r="B205" s="386"/>
      <c r="C205" s="381" t="s">
        <v>48</v>
      </c>
      <c r="D205" s="381"/>
      <c r="E205" s="11">
        <f>ECSF!E57</f>
        <v>72683217.759999752</v>
      </c>
    </row>
    <row r="206" spans="2:5" ht="15" customHeight="1">
      <c r="B206" s="386"/>
      <c r="C206" s="379" t="s">
        <v>49</v>
      </c>
      <c r="D206" s="379"/>
      <c r="E206" s="12">
        <f>ECSF!E59</f>
        <v>72683217.759999752</v>
      </c>
    </row>
    <row r="207" spans="2:5" ht="15" customHeight="1">
      <c r="B207" s="386"/>
      <c r="C207" s="379" t="s">
        <v>50</v>
      </c>
      <c r="D207" s="379"/>
      <c r="E207" s="12">
        <f>ECSF!E60</f>
        <v>0</v>
      </c>
    </row>
    <row r="208" spans="2:5" ht="15" customHeight="1">
      <c r="B208" s="386"/>
      <c r="C208" s="379" t="s">
        <v>51</v>
      </c>
      <c r="D208" s="379"/>
      <c r="E208" s="12">
        <f>ECSF!E61</f>
        <v>0</v>
      </c>
    </row>
    <row r="209" spans="2:5" ht="15" customHeight="1">
      <c r="B209" s="386"/>
      <c r="C209" s="381" t="s">
        <v>52</v>
      </c>
      <c r="D209" s="381"/>
      <c r="E209" s="11">
        <f>ECSF!E63</f>
        <v>355643508.3600055</v>
      </c>
    </row>
    <row r="210" spans="2:5">
      <c r="B210" s="386"/>
      <c r="C210" s="379" t="s">
        <v>53</v>
      </c>
      <c r="D210" s="379"/>
      <c r="E210" s="12">
        <f>ECSF!E65</f>
        <v>351042687.24000549</v>
      </c>
    </row>
    <row r="211" spans="2:5" ht="15" customHeight="1">
      <c r="B211" s="386"/>
      <c r="C211" s="379" t="s">
        <v>54</v>
      </c>
      <c r="D211" s="379"/>
      <c r="E211" s="12">
        <f>ECSF!E66</f>
        <v>0</v>
      </c>
    </row>
    <row r="212" spans="2:5">
      <c r="B212" s="386"/>
      <c r="C212" s="379" t="s">
        <v>55</v>
      </c>
      <c r="D212" s="379"/>
      <c r="E212" s="12">
        <f>ECSF!E67</f>
        <v>4600821.1200000048</v>
      </c>
    </row>
    <row r="213" spans="2:5" ht="15" customHeight="1">
      <c r="B213" s="386"/>
      <c r="C213" s="379" t="s">
        <v>56</v>
      </c>
      <c r="D213" s="379"/>
      <c r="E213" s="12">
        <f>ECSF!E68</f>
        <v>0</v>
      </c>
    </row>
    <row r="214" spans="2:5">
      <c r="B214" s="386"/>
      <c r="C214" s="379" t="s">
        <v>57</v>
      </c>
      <c r="D214" s="379"/>
      <c r="E214" s="12">
        <f>ECSF!E69</f>
        <v>0</v>
      </c>
    </row>
    <row r="215" spans="2:5">
      <c r="B215" s="386"/>
      <c r="C215" s="381" t="s">
        <v>58</v>
      </c>
      <c r="D215" s="381"/>
      <c r="E215" s="11">
        <f>ECSF!E71</f>
        <v>0</v>
      </c>
    </row>
    <row r="216" spans="2:5">
      <c r="B216" s="386"/>
      <c r="C216" s="379" t="s">
        <v>59</v>
      </c>
      <c r="D216" s="379"/>
      <c r="E216" s="12">
        <f>ECSF!E73</f>
        <v>0</v>
      </c>
    </row>
    <row r="217" spans="2:5" ht="15.75" thickBot="1">
      <c r="B217" s="387"/>
      <c r="C217" s="379" t="s">
        <v>60</v>
      </c>
      <c r="D217" s="379"/>
      <c r="E217" s="12">
        <f>ECSF!E74</f>
        <v>0</v>
      </c>
    </row>
    <row r="218" spans="2:5">
      <c r="C218" s="382" t="s">
        <v>74</v>
      </c>
      <c r="D218" s="5" t="s">
        <v>63</v>
      </c>
      <c r="E218" s="15">
        <f>ECSF!B81</f>
        <v>0</v>
      </c>
    </row>
    <row r="219" spans="2:5">
      <c r="C219" s="378"/>
      <c r="D219" s="5" t="s">
        <v>64</v>
      </c>
      <c r="E219" s="15">
        <f>ECSF!B82</f>
        <v>0</v>
      </c>
    </row>
    <row r="220" spans="2:5">
      <c r="C220" s="378" t="s">
        <v>73</v>
      </c>
      <c r="D220" s="5" t="s">
        <v>63</v>
      </c>
      <c r="E220" s="15">
        <f>ECSF!D81</f>
        <v>0</v>
      </c>
    </row>
    <row r="221" spans="2:5">
      <c r="C221" s="378"/>
      <c r="D221" s="5" t="s">
        <v>64</v>
      </c>
      <c r="E221" s="15">
        <f>ECSF!D82</f>
        <v>0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Normal="100" workbookViewId="0">
      <selection activeCell="E29" sqref="E29:F29"/>
    </sheetView>
  </sheetViews>
  <sheetFormatPr baseColWidth="10" defaultRowHeight="12"/>
  <cols>
    <col min="1" max="1" width="1.140625" style="110" customWidth="1"/>
    <col min="2" max="2" width="11.7109375" style="110" customWidth="1"/>
    <col min="3" max="3" width="54.42578125" style="110" customWidth="1"/>
    <col min="4" max="4" width="19.140625" style="236" customWidth="1"/>
    <col min="5" max="5" width="19.85546875" style="110" bestFit="1" customWidth="1"/>
    <col min="6" max="6" width="19.5703125" style="110" bestFit="1" customWidth="1"/>
    <col min="7" max="7" width="21.28515625" style="110" customWidth="1"/>
    <col min="8" max="8" width="18.7109375" style="110" customWidth="1"/>
    <col min="9" max="9" width="1.140625" style="110" customWidth="1"/>
    <col min="10" max="10" width="11.42578125" style="16"/>
    <col min="11" max="11" width="13.85546875" style="31" bestFit="1" customWidth="1"/>
    <col min="12" max="13" width="16.85546875" style="16" bestFit="1" customWidth="1"/>
    <col min="14" max="16384" width="11.42578125" style="16"/>
  </cols>
  <sheetData>
    <row r="1" spans="1:14" s="20" customFormat="1" ht="14.25" customHeight="1">
      <c r="A1" s="346"/>
      <c r="B1" s="346"/>
      <c r="C1" s="346"/>
      <c r="D1" s="346"/>
      <c r="E1" s="346"/>
      <c r="F1" s="346"/>
      <c r="G1" s="346"/>
      <c r="H1" s="346"/>
      <c r="I1" s="346"/>
      <c r="J1" s="28"/>
      <c r="K1" s="64"/>
    </row>
    <row r="2" spans="1:14" s="20" customFormat="1" ht="14.1" customHeight="1">
      <c r="A2" s="360" t="s">
        <v>222</v>
      </c>
      <c r="B2" s="360"/>
      <c r="C2" s="360"/>
      <c r="D2" s="360"/>
      <c r="E2" s="360"/>
      <c r="F2" s="360"/>
      <c r="G2" s="360"/>
      <c r="H2" s="360"/>
      <c r="I2" s="360"/>
      <c r="J2" s="16"/>
      <c r="K2" s="31"/>
    </row>
    <row r="3" spans="1:14" s="20" customFormat="1" ht="14.1" customHeight="1">
      <c r="A3" s="361" t="s">
        <v>131</v>
      </c>
      <c r="B3" s="361"/>
      <c r="C3" s="361"/>
      <c r="D3" s="361"/>
      <c r="E3" s="361"/>
      <c r="F3" s="361"/>
      <c r="G3" s="361"/>
      <c r="H3" s="361"/>
      <c r="I3" s="361"/>
      <c r="J3" s="16"/>
      <c r="K3" s="31"/>
    </row>
    <row r="4" spans="1:14" s="20" customFormat="1" ht="14.1" customHeight="1">
      <c r="A4" s="361" t="s">
        <v>245</v>
      </c>
      <c r="B4" s="361"/>
      <c r="C4" s="361"/>
      <c r="D4" s="361"/>
      <c r="E4" s="361"/>
      <c r="F4" s="361"/>
      <c r="G4" s="361"/>
      <c r="H4" s="361"/>
      <c r="I4" s="361"/>
      <c r="J4" s="16"/>
      <c r="K4" s="31"/>
    </row>
    <row r="5" spans="1:14" s="20" customFormat="1" ht="8.25" customHeight="1">
      <c r="A5" s="395"/>
      <c r="B5" s="395"/>
      <c r="C5" s="395"/>
      <c r="D5" s="395"/>
      <c r="E5" s="395"/>
      <c r="F5" s="395"/>
      <c r="G5" s="395"/>
      <c r="H5" s="395"/>
      <c r="I5" s="395"/>
      <c r="K5" s="26"/>
    </row>
    <row r="6" spans="1:14" s="29" customFormat="1" ht="25.5">
      <c r="A6" s="211"/>
      <c r="B6" s="396" t="s">
        <v>75</v>
      </c>
      <c r="C6" s="396"/>
      <c r="D6" s="212" t="s">
        <v>132</v>
      </c>
      <c r="E6" s="212" t="s">
        <v>133</v>
      </c>
      <c r="F6" s="213" t="s">
        <v>229</v>
      </c>
      <c r="G6" s="213" t="s">
        <v>134</v>
      </c>
      <c r="H6" s="213" t="s">
        <v>230</v>
      </c>
      <c r="I6" s="214"/>
      <c r="K6" s="65"/>
    </row>
    <row r="7" spans="1:14" s="29" customFormat="1" ht="12.75">
      <c r="A7" s="215"/>
      <c r="B7" s="397"/>
      <c r="C7" s="397"/>
      <c r="D7" s="216">
        <v>1</v>
      </c>
      <c r="E7" s="216">
        <v>2</v>
      </c>
      <c r="F7" s="217">
        <v>3</v>
      </c>
      <c r="G7" s="217" t="s">
        <v>135</v>
      </c>
      <c r="H7" s="217" t="s">
        <v>136</v>
      </c>
      <c r="I7" s="218"/>
      <c r="K7" s="65"/>
    </row>
    <row r="8" spans="1:14" s="20" customFormat="1" ht="3" customHeight="1">
      <c r="A8" s="398"/>
      <c r="B8" s="395"/>
      <c r="C8" s="395"/>
      <c r="D8" s="395"/>
      <c r="E8" s="395"/>
      <c r="F8" s="395"/>
      <c r="G8" s="395"/>
      <c r="H8" s="395"/>
      <c r="I8" s="399"/>
      <c r="K8" s="26"/>
    </row>
    <row r="9" spans="1:14" s="20" customFormat="1" ht="3" customHeight="1">
      <c r="A9" s="400"/>
      <c r="B9" s="401"/>
      <c r="C9" s="401"/>
      <c r="D9" s="401"/>
      <c r="E9" s="401"/>
      <c r="F9" s="401"/>
      <c r="G9" s="401"/>
      <c r="H9" s="401"/>
      <c r="I9" s="402"/>
      <c r="J9" s="16"/>
      <c r="K9" s="31"/>
    </row>
    <row r="10" spans="1:14" s="20" customFormat="1" ht="12.75">
      <c r="A10" s="129"/>
      <c r="B10" s="403" t="s">
        <v>5</v>
      </c>
      <c r="C10" s="403"/>
      <c r="D10" s="219">
        <f>+D12+D22</f>
        <v>13924621576.27</v>
      </c>
      <c r="E10" s="219">
        <f>+E12+E22</f>
        <v>926794287905.17993</v>
      </c>
      <c r="F10" s="219">
        <f>+F12+F22</f>
        <v>924774653720.16003</v>
      </c>
      <c r="G10" s="219">
        <f>+G12+G22</f>
        <v>15944255761.290001</v>
      </c>
      <c r="H10" s="219">
        <f>+H12+H22</f>
        <v>2019634185.0200005</v>
      </c>
      <c r="I10" s="220"/>
      <c r="J10" s="16"/>
      <c r="K10" s="31"/>
    </row>
    <row r="11" spans="1:14" s="20" customFormat="1" ht="5.0999999999999996" customHeight="1">
      <c r="A11" s="129"/>
      <c r="B11" s="221"/>
      <c r="C11" s="221"/>
      <c r="D11" s="219"/>
      <c r="E11" s="219"/>
      <c r="F11" s="219"/>
      <c r="G11" s="219"/>
      <c r="H11" s="219"/>
      <c r="I11" s="220"/>
      <c r="J11" s="16"/>
      <c r="K11" s="31"/>
    </row>
    <row r="12" spans="1:14" s="20" customFormat="1" ht="12.75">
      <c r="A12" s="222"/>
      <c r="B12" s="371" t="s">
        <v>7</v>
      </c>
      <c r="C12" s="371"/>
      <c r="D12" s="223">
        <f>SUM(D14:D20)</f>
        <v>1901452682.25</v>
      </c>
      <c r="E12" s="223">
        <f>SUM(E14:E20)</f>
        <v>924100405675.59998</v>
      </c>
      <c r="F12" s="223">
        <f>SUM(F14:F20)</f>
        <v>923174666062.34998</v>
      </c>
      <c r="G12" s="223">
        <f>D12+E12-F12</f>
        <v>2827192295.5</v>
      </c>
      <c r="H12" s="223">
        <f>G12-D12</f>
        <v>925739613.25</v>
      </c>
      <c r="I12" s="224"/>
      <c r="J12" s="16"/>
      <c r="K12" s="31"/>
    </row>
    <row r="13" spans="1:14" s="20" customFormat="1" ht="5.0999999999999996" customHeight="1">
      <c r="A13" s="123"/>
      <c r="B13" s="225"/>
      <c r="C13" s="225"/>
      <c r="D13" s="226"/>
      <c r="E13" s="226"/>
      <c r="F13" s="226"/>
      <c r="G13" s="226"/>
      <c r="H13" s="226"/>
      <c r="I13" s="227"/>
      <c r="J13" s="16"/>
      <c r="K13" s="31" t="str">
        <f>IF(G13=ESF!D13," ","Error")</f>
        <v xml:space="preserve"> </v>
      </c>
    </row>
    <row r="14" spans="1:14" s="20" customFormat="1" ht="19.5" customHeight="1">
      <c r="A14" s="123"/>
      <c r="B14" s="390" t="s">
        <v>9</v>
      </c>
      <c r="C14" s="390"/>
      <c r="D14" s="89">
        <f>+ESF!E14</f>
        <v>1779968186.48</v>
      </c>
      <c r="E14" s="89">
        <v>905260782241.01001</v>
      </c>
      <c r="F14" s="89">
        <v>904376589897.40002</v>
      </c>
      <c r="G14" s="228">
        <f t="shared" ref="G14:G20" si="0">D14+E14-F14</f>
        <v>2664160530.0899658</v>
      </c>
      <c r="H14" s="228">
        <f>G14-D14</f>
        <v>884192343.6099658</v>
      </c>
      <c r="I14" s="227"/>
      <c r="J14" s="37"/>
      <c r="K14" s="66">
        <f>+G14-ESF!D14</f>
        <v>-3.4332275390625E-5</v>
      </c>
      <c r="L14" s="33"/>
      <c r="M14" s="33"/>
    </row>
    <row r="15" spans="1:14" s="20" customFormat="1" ht="19.5" customHeight="1">
      <c r="A15" s="123"/>
      <c r="B15" s="390" t="s">
        <v>11</v>
      </c>
      <c r="C15" s="390"/>
      <c r="D15" s="89">
        <f>+ESF!E15</f>
        <v>48195576.670000002</v>
      </c>
      <c r="E15" s="89">
        <v>18720137002.970001</v>
      </c>
      <c r="F15" s="89">
        <v>18688472556.880001</v>
      </c>
      <c r="G15" s="228">
        <f t="shared" si="0"/>
        <v>79860022.759998322</v>
      </c>
      <c r="H15" s="228">
        <f t="shared" ref="H15:H20" si="1">G15-D15</f>
        <v>31664446.08999832</v>
      </c>
      <c r="I15" s="227"/>
      <c r="J15" s="16"/>
      <c r="K15" s="66">
        <f>+G15-ESF!D15</f>
        <v>-1.6838312149047852E-6</v>
      </c>
      <c r="L15" s="44"/>
      <c r="M15" s="35"/>
      <c r="N15" s="41"/>
    </row>
    <row r="16" spans="1:14" s="20" customFormat="1" ht="19.5" customHeight="1">
      <c r="A16" s="123"/>
      <c r="B16" s="390" t="s">
        <v>13</v>
      </c>
      <c r="C16" s="390"/>
      <c r="D16" s="89">
        <f>+ESF!E16</f>
        <v>72920174.099999994</v>
      </c>
      <c r="E16" s="89">
        <v>119454431.62</v>
      </c>
      <c r="F16" s="89">
        <v>109571608.06999999</v>
      </c>
      <c r="G16" s="228">
        <f t="shared" si="0"/>
        <v>82802997.650000006</v>
      </c>
      <c r="H16" s="228">
        <f t="shared" si="1"/>
        <v>9882823.5500000119</v>
      </c>
      <c r="I16" s="227"/>
      <c r="J16" s="16"/>
      <c r="K16" s="66">
        <f>+G16-ESF!D16</f>
        <v>0</v>
      </c>
    </row>
    <row r="17" spans="1:12" s="20" customFormat="1" ht="19.5" customHeight="1">
      <c r="A17" s="123"/>
      <c r="B17" s="390" t="s">
        <v>15</v>
      </c>
      <c r="C17" s="390"/>
      <c r="D17" s="89">
        <f>+ESF!E17</f>
        <v>0</v>
      </c>
      <c r="E17" s="89">
        <v>0</v>
      </c>
      <c r="F17" s="89">
        <v>0</v>
      </c>
      <c r="G17" s="228">
        <f t="shared" si="0"/>
        <v>0</v>
      </c>
      <c r="H17" s="228">
        <f t="shared" si="1"/>
        <v>0</v>
      </c>
      <c r="I17" s="227"/>
      <c r="J17" s="16"/>
      <c r="K17" s="66">
        <f>+G17-ESF!D17</f>
        <v>0</v>
      </c>
    </row>
    <row r="18" spans="1:12" s="20" customFormat="1" ht="19.5" customHeight="1">
      <c r="A18" s="123"/>
      <c r="B18" s="390" t="s">
        <v>17</v>
      </c>
      <c r="C18" s="390"/>
      <c r="D18" s="89">
        <f>+ESF!E18</f>
        <v>0</v>
      </c>
      <c r="E18" s="89">
        <v>0</v>
      </c>
      <c r="F18" s="89">
        <v>0</v>
      </c>
      <c r="G18" s="228">
        <f t="shared" si="0"/>
        <v>0</v>
      </c>
      <c r="H18" s="228">
        <f t="shared" si="1"/>
        <v>0</v>
      </c>
      <c r="I18" s="227"/>
      <c r="J18" s="16"/>
      <c r="K18" s="66">
        <f>+G18-ESF!D18</f>
        <v>0</v>
      </c>
    </row>
    <row r="19" spans="1:12" s="20" customFormat="1" ht="19.5" customHeight="1">
      <c r="A19" s="123"/>
      <c r="B19" s="390" t="s">
        <v>19</v>
      </c>
      <c r="C19" s="390"/>
      <c r="D19" s="89">
        <f>+ESF!E19</f>
        <v>0</v>
      </c>
      <c r="E19" s="89">
        <v>0</v>
      </c>
      <c r="F19" s="89">
        <v>0</v>
      </c>
      <c r="G19" s="228">
        <f t="shared" si="0"/>
        <v>0</v>
      </c>
      <c r="H19" s="228">
        <f t="shared" si="1"/>
        <v>0</v>
      </c>
      <c r="I19" s="227"/>
      <c r="J19" s="16"/>
      <c r="K19" s="66">
        <f>+G19-ESF!D19</f>
        <v>0</v>
      </c>
      <c r="L19" s="20" t="s">
        <v>126</v>
      </c>
    </row>
    <row r="20" spans="1:12" ht="19.5" customHeight="1">
      <c r="A20" s="123"/>
      <c r="B20" s="390" t="s">
        <v>21</v>
      </c>
      <c r="C20" s="390"/>
      <c r="D20" s="89">
        <f>+ESF!E20</f>
        <v>368745</v>
      </c>
      <c r="E20" s="89">
        <v>32000</v>
      </c>
      <c r="F20" s="89">
        <v>32000</v>
      </c>
      <c r="G20" s="228">
        <f t="shared" si="0"/>
        <v>368745</v>
      </c>
      <c r="H20" s="228">
        <f t="shared" si="1"/>
        <v>0</v>
      </c>
      <c r="I20" s="227"/>
      <c r="K20" s="66">
        <f>+G20-ESF!D20</f>
        <v>0</v>
      </c>
    </row>
    <row r="21" spans="1:12">
      <c r="A21" s="123"/>
      <c r="B21" s="229"/>
      <c r="C21" s="229"/>
      <c r="D21" s="230"/>
      <c r="E21" s="230"/>
      <c r="F21" s="230"/>
      <c r="G21" s="230"/>
      <c r="H21" s="230"/>
      <c r="I21" s="227"/>
      <c r="K21" s="67"/>
    </row>
    <row r="22" spans="1:12" ht="12.75">
      <c r="A22" s="222"/>
      <c r="B22" s="371" t="s">
        <v>26</v>
      </c>
      <c r="C22" s="371"/>
      <c r="D22" s="223">
        <f>SUM(D24:D32)</f>
        <v>12023168894.02</v>
      </c>
      <c r="E22" s="223">
        <f>SUM(E24:E32)</f>
        <v>2693882229.5799999</v>
      </c>
      <c r="F22" s="223">
        <f>SUM(F24:F32)</f>
        <v>1599987657.8099999</v>
      </c>
      <c r="G22" s="223">
        <f>D22+E22-F22</f>
        <v>13117063465.790001</v>
      </c>
      <c r="H22" s="223">
        <f>G22-D22</f>
        <v>1093894571.7700005</v>
      </c>
      <c r="I22" s="224"/>
      <c r="K22" s="67"/>
    </row>
    <row r="23" spans="1:12" ht="5.0999999999999996" customHeight="1">
      <c r="A23" s="123"/>
      <c r="B23" s="225"/>
      <c r="C23" s="229"/>
      <c r="D23" s="226"/>
      <c r="E23" s="226"/>
      <c r="F23" s="226"/>
      <c r="G23" s="226"/>
      <c r="H23" s="226"/>
      <c r="I23" s="227"/>
      <c r="K23" s="67"/>
    </row>
    <row r="24" spans="1:12" ht="19.5" customHeight="1">
      <c r="A24" s="123"/>
      <c r="B24" s="390" t="s">
        <v>28</v>
      </c>
      <c r="C24" s="390"/>
      <c r="D24" s="89">
        <f>+ESF!E27</f>
        <v>314030</v>
      </c>
      <c r="E24" s="89">
        <v>78475512.969999999</v>
      </c>
      <c r="F24" s="89">
        <v>0</v>
      </c>
      <c r="G24" s="228">
        <f>D24+E24-F24</f>
        <v>78789542.969999999</v>
      </c>
      <c r="H24" s="228">
        <f>G24-D24</f>
        <v>78475512.969999999</v>
      </c>
      <c r="I24" s="227"/>
      <c r="K24" s="66">
        <f>+G24-ESF!D27</f>
        <v>0</v>
      </c>
    </row>
    <row r="25" spans="1:12" ht="19.5" customHeight="1">
      <c r="A25" s="123"/>
      <c r="B25" s="390" t="s">
        <v>30</v>
      </c>
      <c r="C25" s="390"/>
      <c r="D25" s="89">
        <f>+ESF!E28</f>
        <v>425819052.88999999</v>
      </c>
      <c r="E25" s="89">
        <v>1092275229.6099999</v>
      </c>
      <c r="F25" s="89">
        <v>1266541299.1700001</v>
      </c>
      <c r="G25" s="228">
        <f t="shared" ref="G25:G32" si="2">D25+E25-F25</f>
        <v>251552983.32999992</v>
      </c>
      <c r="H25" s="228">
        <f t="shared" ref="H25:H32" si="3">G25-D25</f>
        <v>-174266069.56000006</v>
      </c>
      <c r="I25" s="227"/>
      <c r="K25" s="66">
        <f>+G25-ESF!D28</f>
        <v>0</v>
      </c>
    </row>
    <row r="26" spans="1:12" ht="19.5" customHeight="1">
      <c r="A26" s="123"/>
      <c r="B26" s="390" t="s">
        <v>32</v>
      </c>
      <c r="C26" s="390"/>
      <c r="D26" s="89">
        <f>+ESF!E29</f>
        <v>11147083767.6</v>
      </c>
      <c r="E26" s="89">
        <v>1289174686.6300001</v>
      </c>
      <c r="F26" s="89">
        <v>117268290.5</v>
      </c>
      <c r="G26" s="228">
        <f t="shared" si="2"/>
        <v>12318990163.73</v>
      </c>
      <c r="H26" s="228">
        <f t="shared" si="3"/>
        <v>1171906396.1299992</v>
      </c>
      <c r="I26" s="227"/>
      <c r="K26" s="66">
        <f>+G26-ESF!D29</f>
        <v>0</v>
      </c>
    </row>
    <row r="27" spans="1:12" ht="19.5" customHeight="1">
      <c r="A27" s="123"/>
      <c r="B27" s="390" t="s">
        <v>137</v>
      </c>
      <c r="C27" s="390"/>
      <c r="D27" s="89">
        <f>+ESF!E30</f>
        <v>1591067388.4100001</v>
      </c>
      <c r="E27" s="89">
        <v>143888541.38</v>
      </c>
      <c r="F27" s="89">
        <v>122267930.11</v>
      </c>
      <c r="G27" s="228">
        <f t="shared" si="2"/>
        <v>1612687999.6800001</v>
      </c>
      <c r="H27" s="228">
        <f t="shared" si="3"/>
        <v>21620611.269999981</v>
      </c>
      <c r="I27" s="227"/>
      <c r="K27" s="66">
        <f>+G27-ESF!D30</f>
        <v>0</v>
      </c>
    </row>
    <row r="28" spans="1:12" ht="19.5" customHeight="1">
      <c r="A28" s="123"/>
      <c r="B28" s="390" t="s">
        <v>36</v>
      </c>
      <c r="C28" s="390"/>
      <c r="D28" s="89">
        <f>+ESF!E31</f>
        <v>57727985.609999999</v>
      </c>
      <c r="E28" s="89">
        <v>409045.7</v>
      </c>
      <c r="F28" s="89">
        <v>74138.960000000006</v>
      </c>
      <c r="G28" s="228">
        <f t="shared" si="2"/>
        <v>58062892.350000001</v>
      </c>
      <c r="H28" s="228">
        <f t="shared" si="3"/>
        <v>334906.74000000209</v>
      </c>
      <c r="I28" s="227"/>
      <c r="K28" s="66">
        <f>+G28-ESF!D31</f>
        <v>0</v>
      </c>
    </row>
    <row r="29" spans="1:12" ht="19.5" customHeight="1">
      <c r="A29" s="123"/>
      <c r="B29" s="390" t="s">
        <v>38</v>
      </c>
      <c r="C29" s="390"/>
      <c r="D29" s="89">
        <f>+ESF!E32</f>
        <v>-1198843330.49</v>
      </c>
      <c r="E29" s="89">
        <v>89659213.290000007</v>
      </c>
      <c r="F29" s="89">
        <v>93835999.069999993</v>
      </c>
      <c r="G29" s="228">
        <f t="shared" si="2"/>
        <v>-1203020116.27</v>
      </c>
      <c r="H29" s="228">
        <f t="shared" si="3"/>
        <v>-4176785.7799999714</v>
      </c>
      <c r="I29" s="227"/>
      <c r="K29" s="66">
        <f>+G29-ESF!D32</f>
        <v>0</v>
      </c>
    </row>
    <row r="30" spans="1:12" ht="19.5" customHeight="1">
      <c r="A30" s="123"/>
      <c r="B30" s="390" t="s">
        <v>40</v>
      </c>
      <c r="C30" s="390"/>
      <c r="D30" s="89">
        <f>+ESF!E33</f>
        <v>0</v>
      </c>
      <c r="E30" s="89">
        <v>0</v>
      </c>
      <c r="F30" s="89">
        <v>0</v>
      </c>
      <c r="G30" s="228">
        <f t="shared" si="2"/>
        <v>0</v>
      </c>
      <c r="H30" s="228">
        <f t="shared" si="3"/>
        <v>0</v>
      </c>
      <c r="I30" s="227"/>
      <c r="K30" s="66">
        <f>+G30-ESF!D33</f>
        <v>0</v>
      </c>
    </row>
    <row r="31" spans="1:12" ht="19.5" customHeight="1">
      <c r="A31" s="123"/>
      <c r="B31" s="390" t="s">
        <v>41</v>
      </c>
      <c r="C31" s="390"/>
      <c r="D31" s="89">
        <f>+ESF!E34</f>
        <v>0</v>
      </c>
      <c r="E31" s="89">
        <v>0</v>
      </c>
      <c r="F31" s="89">
        <v>0</v>
      </c>
      <c r="G31" s="228">
        <f t="shared" si="2"/>
        <v>0</v>
      </c>
      <c r="H31" s="228">
        <f t="shared" si="3"/>
        <v>0</v>
      </c>
      <c r="I31" s="227"/>
      <c r="K31" s="66">
        <f>+G31-ESF!D34</f>
        <v>0</v>
      </c>
    </row>
    <row r="32" spans="1:12" ht="19.5" customHeight="1">
      <c r="A32" s="123"/>
      <c r="B32" s="390" t="s">
        <v>43</v>
      </c>
      <c r="C32" s="390"/>
      <c r="D32" s="89">
        <f>+ESF!E35</f>
        <v>0</v>
      </c>
      <c r="E32" s="89">
        <v>0</v>
      </c>
      <c r="F32" s="89">
        <v>0</v>
      </c>
      <c r="G32" s="228">
        <f t="shared" si="2"/>
        <v>0</v>
      </c>
      <c r="H32" s="228">
        <f t="shared" si="3"/>
        <v>0</v>
      </c>
      <c r="I32" s="227"/>
      <c r="K32" s="66">
        <f>+G32-ESF!D35</f>
        <v>0</v>
      </c>
    </row>
    <row r="33" spans="1:17">
      <c r="A33" s="123"/>
      <c r="B33" s="231"/>
      <c r="C33" s="231"/>
      <c r="D33" s="232"/>
      <c r="E33" s="233"/>
      <c r="F33" s="233"/>
      <c r="G33" s="233"/>
      <c r="H33" s="233"/>
      <c r="I33" s="85"/>
    </row>
    <row r="34" spans="1:17" ht="6" customHeight="1">
      <c r="A34" s="391"/>
      <c r="B34" s="392"/>
      <c r="C34" s="392"/>
      <c r="D34" s="392"/>
      <c r="E34" s="392"/>
      <c r="F34" s="392"/>
      <c r="G34" s="392"/>
      <c r="H34" s="392"/>
      <c r="I34" s="393"/>
    </row>
    <row r="35" spans="1:17" ht="6" customHeight="1">
      <c r="A35" s="234"/>
      <c r="B35" s="155"/>
      <c r="C35" s="235"/>
      <c r="E35" s="234"/>
      <c r="F35" s="234"/>
      <c r="G35" s="234"/>
      <c r="H35" s="234"/>
      <c r="I35" s="234"/>
    </row>
    <row r="36" spans="1:17" ht="15" customHeight="1">
      <c r="A36" s="107"/>
      <c r="B36" s="348" t="s">
        <v>223</v>
      </c>
      <c r="C36" s="348"/>
      <c r="D36" s="348"/>
      <c r="E36" s="348"/>
      <c r="F36" s="348"/>
      <c r="G36" s="348"/>
      <c r="H36" s="348"/>
      <c r="I36" s="99"/>
      <c r="J36" s="24"/>
      <c r="K36" s="26"/>
      <c r="L36" s="20"/>
      <c r="M36" s="20"/>
      <c r="N36" s="20"/>
      <c r="O36" s="20"/>
      <c r="P36" s="20"/>
      <c r="Q36" s="20"/>
    </row>
    <row r="37" spans="1:17" ht="9.75" customHeight="1">
      <c r="A37" s="107"/>
      <c r="B37" s="99"/>
      <c r="C37" s="108"/>
      <c r="D37" s="109"/>
      <c r="E37" s="109"/>
      <c r="F37" s="107"/>
      <c r="G37" s="135"/>
      <c r="H37" s="108"/>
      <c r="I37" s="109"/>
      <c r="J37" s="27"/>
      <c r="K37" s="26"/>
      <c r="L37" s="20"/>
      <c r="M37" s="20"/>
      <c r="N37" s="20"/>
      <c r="O37" s="20"/>
      <c r="P37" s="20"/>
      <c r="Q37" s="20"/>
    </row>
    <row r="38" spans="1:17" ht="49.5" customHeight="1">
      <c r="A38" s="107"/>
      <c r="B38" s="394"/>
      <c r="C38" s="394"/>
      <c r="D38" s="109"/>
      <c r="E38" s="354"/>
      <c r="F38" s="354"/>
      <c r="G38" s="354"/>
      <c r="H38" s="354"/>
      <c r="I38" s="109"/>
      <c r="J38" s="27"/>
      <c r="K38" s="26"/>
      <c r="L38" s="20"/>
      <c r="M38" s="20"/>
      <c r="N38" s="20"/>
      <c r="O38" s="20"/>
      <c r="P38" s="20"/>
      <c r="Q38" s="20"/>
    </row>
    <row r="39" spans="1:17" ht="14.1" customHeight="1">
      <c r="A39" s="107"/>
      <c r="B39" s="354"/>
      <c r="C39" s="354"/>
      <c r="D39" s="237"/>
      <c r="E39" s="354"/>
      <c r="F39" s="354"/>
      <c r="G39" s="354"/>
      <c r="H39" s="354"/>
      <c r="I39" s="125"/>
      <c r="J39" s="20"/>
      <c r="P39" s="20"/>
      <c r="Q39" s="20"/>
    </row>
    <row r="40" spans="1:17" ht="14.1" customHeight="1">
      <c r="A40" s="107"/>
      <c r="B40" s="349"/>
      <c r="C40" s="349"/>
      <c r="D40" s="127"/>
      <c r="E40" s="349"/>
      <c r="F40" s="349"/>
      <c r="G40" s="349"/>
      <c r="H40" s="349"/>
      <c r="I40" s="125"/>
      <c r="J40" s="20"/>
      <c r="P40" s="20"/>
      <c r="Q40" s="20"/>
    </row>
    <row r="41" spans="1:17">
      <c r="B41" s="107"/>
      <c r="C41" s="107"/>
      <c r="D41" s="75"/>
      <c r="E41" s="107"/>
      <c r="F41" s="107"/>
      <c r="G41" s="107"/>
    </row>
    <row r="42" spans="1:17">
      <c r="B42" s="107"/>
      <c r="C42" s="107"/>
      <c r="D42" s="75"/>
      <c r="E42" s="107"/>
      <c r="F42" s="107"/>
      <c r="G42" s="107"/>
    </row>
  </sheetData>
  <sheetProtection formatCells="0" selectLockedCells="1"/>
  <mergeCells count="35">
    <mergeCell ref="A4:I4"/>
    <mergeCell ref="A1:I1"/>
    <mergeCell ref="A2:I2"/>
    <mergeCell ref="A3:I3"/>
    <mergeCell ref="B27:C27"/>
    <mergeCell ref="B16:C16"/>
    <mergeCell ref="A5:I5"/>
    <mergeCell ref="B6:C7"/>
    <mergeCell ref="A8:I8"/>
    <mergeCell ref="A9:I9"/>
    <mergeCell ref="B10:C10"/>
    <mergeCell ref="B12:C12"/>
    <mergeCell ref="B14:C14"/>
    <mergeCell ref="B15:C15"/>
    <mergeCell ref="B20:C20"/>
    <mergeCell ref="B22:C22"/>
    <mergeCell ref="E39:H39"/>
    <mergeCell ref="B40:C40"/>
    <mergeCell ref="E40:H40"/>
    <mergeCell ref="B31:C31"/>
    <mergeCell ref="B32:C32"/>
    <mergeCell ref="A34:I34"/>
    <mergeCell ref="B36:H36"/>
    <mergeCell ref="B38:C38"/>
    <mergeCell ref="E38:H38"/>
    <mergeCell ref="B30:C30"/>
    <mergeCell ref="B17:C17"/>
    <mergeCell ref="B18:C18"/>
    <mergeCell ref="B19:C19"/>
    <mergeCell ref="B39:C39"/>
    <mergeCell ref="B24:C24"/>
    <mergeCell ref="B25:C25"/>
    <mergeCell ref="B26:C26"/>
    <mergeCell ref="B28:C28"/>
    <mergeCell ref="B29:C29"/>
  </mergeCells>
  <printOptions verticalCentered="1"/>
  <pageMargins left="1.3779527559055118" right="0.59055118110236227" top="0.78740157480314965" bottom="0.59055118110236227" header="0" footer="0"/>
  <pageSetup paperSize="9" scale="74" orientation="landscape" r:id="rId1"/>
  <ignoredErrors>
    <ignoredError sqref="D14:D3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>
      <selection activeCell="N34" sqref="L34:N44"/>
    </sheetView>
  </sheetViews>
  <sheetFormatPr baseColWidth="10" defaultRowHeight="12"/>
  <cols>
    <col min="1" max="1" width="4.85546875" style="197" customWidth="1"/>
    <col min="2" max="2" width="14.5703125" style="197" customWidth="1"/>
    <col min="3" max="3" width="18.85546875" style="197" customWidth="1"/>
    <col min="4" max="4" width="21.85546875" style="197" customWidth="1"/>
    <col min="5" max="5" width="3.42578125" style="197" customWidth="1"/>
    <col min="6" max="6" width="22.28515625" style="197" customWidth="1"/>
    <col min="7" max="7" width="29.7109375" style="197" customWidth="1"/>
    <col min="8" max="8" width="20.7109375" style="197" customWidth="1"/>
    <col min="9" max="9" width="20.85546875" style="197" customWidth="1"/>
    <col min="10" max="10" width="2.5703125" style="197" customWidth="1"/>
    <col min="11" max="12" width="11.42578125" style="18"/>
    <col min="13" max="13" width="15.28515625" style="18" bestFit="1" customWidth="1"/>
    <col min="14" max="14" width="14.7109375" style="18" bestFit="1" customWidth="1"/>
    <col min="15" max="16384" width="11.42578125" style="18"/>
  </cols>
  <sheetData>
    <row r="1" spans="1:10" ht="15.75" customHeight="1">
      <c r="A1" s="404"/>
      <c r="B1" s="404"/>
      <c r="C1" s="404"/>
      <c r="D1" s="404"/>
      <c r="E1" s="404"/>
      <c r="F1" s="404"/>
      <c r="G1" s="404"/>
      <c r="H1" s="404"/>
      <c r="I1" s="404"/>
      <c r="J1" s="404"/>
    </row>
    <row r="2" spans="1:10" ht="14.1" customHeight="1">
      <c r="A2" s="420" t="s">
        <v>222</v>
      </c>
      <c r="B2" s="420"/>
      <c r="C2" s="420"/>
      <c r="D2" s="420"/>
      <c r="E2" s="420"/>
      <c r="F2" s="420"/>
      <c r="G2" s="420"/>
      <c r="H2" s="420"/>
      <c r="I2" s="420"/>
      <c r="J2" s="420"/>
    </row>
    <row r="3" spans="1:10" ht="14.1" customHeight="1">
      <c r="A3" s="421" t="s">
        <v>138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10" ht="14.1" customHeight="1">
      <c r="A4" s="421" t="s">
        <v>246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0" ht="9.75" customHeight="1">
      <c r="A5" s="160"/>
      <c r="B5" s="417"/>
      <c r="C5" s="417"/>
      <c r="D5" s="417"/>
      <c r="E5" s="417"/>
      <c r="F5" s="417"/>
      <c r="G5" s="417"/>
      <c r="H5" s="417"/>
      <c r="I5" s="417"/>
      <c r="J5" s="417"/>
    </row>
    <row r="6" spans="1:10" ht="30" customHeight="1">
      <c r="A6" s="161"/>
      <c r="B6" s="418" t="s">
        <v>139</v>
      </c>
      <c r="C6" s="418"/>
      <c r="D6" s="418"/>
      <c r="E6" s="162"/>
      <c r="F6" s="163" t="s">
        <v>140</v>
      </c>
      <c r="G6" s="163" t="s">
        <v>141</v>
      </c>
      <c r="H6" s="162" t="s">
        <v>231</v>
      </c>
      <c r="I6" s="162" t="s">
        <v>232</v>
      </c>
      <c r="J6" s="164"/>
    </row>
    <row r="7" spans="1:10" ht="3" customHeight="1">
      <c r="A7" s="165"/>
      <c r="B7" s="417"/>
      <c r="C7" s="417"/>
      <c r="D7" s="417"/>
      <c r="E7" s="417"/>
      <c r="F7" s="417"/>
      <c r="G7" s="417"/>
      <c r="H7" s="417"/>
      <c r="I7" s="417"/>
      <c r="J7" s="419"/>
    </row>
    <row r="8" spans="1:10" ht="9.9499999999999993" customHeight="1">
      <c r="A8" s="166"/>
      <c r="B8" s="415"/>
      <c r="C8" s="415"/>
      <c r="D8" s="415"/>
      <c r="E8" s="415"/>
      <c r="F8" s="415"/>
      <c r="G8" s="415"/>
      <c r="H8" s="415"/>
      <c r="I8" s="415"/>
      <c r="J8" s="416"/>
    </row>
    <row r="9" spans="1:10" ht="12.75">
      <c r="A9" s="166"/>
      <c r="B9" s="413" t="s">
        <v>142</v>
      </c>
      <c r="C9" s="413"/>
      <c r="D9" s="413"/>
      <c r="E9" s="167"/>
      <c r="F9" s="167"/>
      <c r="G9" s="167"/>
      <c r="H9" s="167"/>
      <c r="I9" s="167"/>
      <c r="J9" s="168"/>
    </row>
    <row r="10" spans="1:10" ht="12.75">
      <c r="A10" s="169"/>
      <c r="B10" s="407" t="s">
        <v>143</v>
      </c>
      <c r="C10" s="407"/>
      <c r="D10" s="407"/>
      <c r="E10" s="170"/>
      <c r="F10" s="170"/>
      <c r="G10" s="170"/>
      <c r="H10" s="170"/>
      <c r="I10" s="170"/>
      <c r="J10" s="171"/>
    </row>
    <row r="11" spans="1:10" ht="12.75">
      <c r="A11" s="169"/>
      <c r="B11" s="413" t="s">
        <v>144</v>
      </c>
      <c r="C11" s="413"/>
      <c r="D11" s="413"/>
      <c r="E11" s="170"/>
      <c r="F11" s="172"/>
      <c r="G11" s="172"/>
      <c r="H11" s="146">
        <f>SUM(H12:H14)</f>
        <v>37230989.689999998</v>
      </c>
      <c r="I11" s="146">
        <f>SUM(I12:I14)</f>
        <v>9813143.3900000006</v>
      </c>
      <c r="J11" s="173"/>
    </row>
    <row r="12" spans="1:10" ht="12.75">
      <c r="A12" s="174"/>
      <c r="B12" s="175"/>
      <c r="C12" s="408" t="s">
        <v>145</v>
      </c>
      <c r="D12" s="408"/>
      <c r="E12" s="170"/>
      <c r="F12" s="176"/>
      <c r="G12" s="176"/>
      <c r="H12" s="177">
        <f>+ESF!J16</f>
        <v>37230989.689999998</v>
      </c>
      <c r="I12" s="177">
        <f>+ESF!I16</f>
        <v>9813143.3900000006</v>
      </c>
      <c r="J12" s="178"/>
    </row>
    <row r="13" spans="1:10" ht="12.75">
      <c r="A13" s="174"/>
      <c r="B13" s="175"/>
      <c r="C13" s="408" t="s">
        <v>146</v>
      </c>
      <c r="D13" s="408"/>
      <c r="E13" s="170"/>
      <c r="F13" s="176"/>
      <c r="G13" s="176"/>
      <c r="H13" s="177">
        <v>0</v>
      </c>
      <c r="I13" s="177">
        <v>0</v>
      </c>
      <c r="J13" s="178"/>
    </row>
    <row r="14" spans="1:10" ht="12.75">
      <c r="A14" s="174"/>
      <c r="B14" s="175"/>
      <c r="C14" s="408" t="s">
        <v>147</v>
      </c>
      <c r="D14" s="408"/>
      <c r="E14" s="170"/>
      <c r="F14" s="176"/>
      <c r="G14" s="176"/>
      <c r="H14" s="177">
        <v>0</v>
      </c>
      <c r="I14" s="177">
        <v>0</v>
      </c>
      <c r="J14" s="178"/>
    </row>
    <row r="15" spans="1:10" ht="9.9499999999999993" customHeight="1">
      <c r="A15" s="174"/>
      <c r="B15" s="175"/>
      <c r="C15" s="175"/>
      <c r="D15" s="179"/>
      <c r="E15" s="170"/>
      <c r="F15" s="180"/>
      <c r="G15" s="180"/>
      <c r="H15" s="181"/>
      <c r="I15" s="181"/>
      <c r="J15" s="178"/>
    </row>
    <row r="16" spans="1:10" ht="12.75">
      <c r="A16" s="169"/>
      <c r="B16" s="413" t="s">
        <v>148</v>
      </c>
      <c r="C16" s="413"/>
      <c r="D16" s="413"/>
      <c r="E16" s="170"/>
      <c r="F16" s="172"/>
      <c r="G16" s="172"/>
      <c r="H16" s="146">
        <f>SUM(H17:H20)</f>
        <v>0</v>
      </c>
      <c r="I16" s="146">
        <f>SUM(I17:I20)</f>
        <v>0</v>
      </c>
      <c r="J16" s="173"/>
    </row>
    <row r="17" spans="1:10" ht="12.75">
      <c r="A17" s="174"/>
      <c r="B17" s="175"/>
      <c r="C17" s="408" t="s">
        <v>149</v>
      </c>
      <c r="D17" s="408"/>
      <c r="E17" s="170"/>
      <c r="F17" s="176"/>
      <c r="G17" s="176"/>
      <c r="H17" s="177">
        <v>0</v>
      </c>
      <c r="I17" s="177">
        <v>0</v>
      </c>
      <c r="J17" s="178"/>
    </row>
    <row r="18" spans="1:10" ht="12.75">
      <c r="A18" s="174"/>
      <c r="B18" s="175"/>
      <c r="C18" s="408" t="s">
        <v>150</v>
      </c>
      <c r="D18" s="408"/>
      <c r="E18" s="170"/>
      <c r="F18" s="176"/>
      <c r="G18" s="176"/>
      <c r="H18" s="177">
        <v>0</v>
      </c>
      <c r="I18" s="177">
        <v>0</v>
      </c>
      <c r="J18" s="178"/>
    </row>
    <row r="19" spans="1:10" ht="12.75">
      <c r="A19" s="174"/>
      <c r="B19" s="175"/>
      <c r="C19" s="408" t="s">
        <v>146</v>
      </c>
      <c r="D19" s="408"/>
      <c r="E19" s="170"/>
      <c r="F19" s="176"/>
      <c r="G19" s="176"/>
      <c r="H19" s="177">
        <v>0</v>
      </c>
      <c r="I19" s="177">
        <v>0</v>
      </c>
      <c r="J19" s="178"/>
    </row>
    <row r="20" spans="1:10" ht="12.75">
      <c r="A20" s="174"/>
      <c r="B20" s="182"/>
      <c r="C20" s="408" t="s">
        <v>147</v>
      </c>
      <c r="D20" s="408"/>
      <c r="E20" s="170"/>
      <c r="F20" s="176"/>
      <c r="G20" s="176"/>
      <c r="H20" s="177">
        <v>0</v>
      </c>
      <c r="I20" s="177">
        <v>0</v>
      </c>
      <c r="J20" s="178"/>
    </row>
    <row r="21" spans="1:10" ht="9.9499999999999993" customHeight="1">
      <c r="A21" s="174"/>
      <c r="B21" s="175"/>
      <c r="C21" s="175"/>
      <c r="D21" s="179"/>
      <c r="E21" s="170"/>
      <c r="F21" s="183"/>
      <c r="G21" s="183"/>
      <c r="H21" s="146"/>
      <c r="I21" s="146"/>
      <c r="J21" s="178"/>
    </row>
    <row r="22" spans="1:10" ht="12.75">
      <c r="A22" s="184"/>
      <c r="B22" s="414" t="s">
        <v>151</v>
      </c>
      <c r="C22" s="414"/>
      <c r="D22" s="414"/>
      <c r="E22" s="185"/>
      <c r="F22" s="186"/>
      <c r="G22" s="186"/>
      <c r="H22" s="187">
        <f>H11+H16</f>
        <v>37230989.689999998</v>
      </c>
      <c r="I22" s="187">
        <f>I11+I16</f>
        <v>9813143.3900000006</v>
      </c>
      <c r="J22" s="188"/>
    </row>
    <row r="23" spans="1:10" ht="12.75">
      <c r="A23" s="169"/>
      <c r="B23" s="175"/>
      <c r="C23" s="175"/>
      <c r="D23" s="189"/>
      <c r="E23" s="170"/>
      <c r="F23" s="183"/>
      <c r="G23" s="183"/>
      <c r="H23" s="146"/>
      <c r="I23" s="146"/>
      <c r="J23" s="173"/>
    </row>
    <row r="24" spans="1:10" ht="12.75">
      <c r="A24" s="169"/>
      <c r="B24" s="407" t="s">
        <v>152</v>
      </c>
      <c r="C24" s="407"/>
      <c r="D24" s="407"/>
      <c r="E24" s="170"/>
      <c r="F24" s="183"/>
      <c r="G24" s="183"/>
      <c r="H24" s="146"/>
      <c r="I24" s="146"/>
      <c r="J24" s="173"/>
    </row>
    <row r="25" spans="1:10" ht="12.75">
      <c r="A25" s="169"/>
      <c r="B25" s="413" t="s">
        <v>144</v>
      </c>
      <c r="C25" s="413"/>
      <c r="D25" s="413"/>
      <c r="E25" s="170"/>
      <c r="F25" s="172"/>
      <c r="G25" s="172"/>
      <c r="H25" s="146">
        <f>SUM(H26:H28)</f>
        <v>2299684646.4699998</v>
      </c>
      <c r="I25" s="146">
        <f>SUM(I26:I28)</f>
        <v>2299684646.4699998</v>
      </c>
      <c r="J25" s="173"/>
    </row>
    <row r="26" spans="1:10" ht="12.75">
      <c r="A26" s="174"/>
      <c r="B26" s="175"/>
      <c r="C26" s="408" t="s">
        <v>145</v>
      </c>
      <c r="D26" s="408"/>
      <c r="E26" s="170"/>
      <c r="F26" s="176"/>
      <c r="G26" s="176"/>
      <c r="H26" s="177">
        <f>ESF!J29</f>
        <v>2299684646.4699998</v>
      </c>
      <c r="I26" s="177">
        <f>ESF!I29</f>
        <v>2299684646.4699998</v>
      </c>
      <c r="J26" s="178"/>
    </row>
    <row r="27" spans="1:10">
      <c r="A27" s="174"/>
      <c r="B27" s="182"/>
      <c r="C27" s="408" t="s">
        <v>146</v>
      </c>
      <c r="D27" s="408"/>
      <c r="E27" s="182"/>
      <c r="F27" s="190"/>
      <c r="G27" s="190"/>
      <c r="H27" s="177">
        <v>0</v>
      </c>
      <c r="I27" s="177">
        <v>0</v>
      </c>
      <c r="J27" s="178"/>
    </row>
    <row r="28" spans="1:10">
      <c r="A28" s="174"/>
      <c r="B28" s="182"/>
      <c r="C28" s="408" t="s">
        <v>147</v>
      </c>
      <c r="D28" s="408"/>
      <c r="E28" s="182"/>
      <c r="F28" s="190"/>
      <c r="G28" s="190"/>
      <c r="H28" s="177">
        <v>0</v>
      </c>
      <c r="I28" s="177">
        <v>0</v>
      </c>
      <c r="J28" s="178"/>
    </row>
    <row r="29" spans="1:10" ht="9.9499999999999993" customHeight="1">
      <c r="A29" s="174"/>
      <c r="B29" s="175"/>
      <c r="C29" s="175"/>
      <c r="D29" s="179"/>
      <c r="E29" s="170"/>
      <c r="F29" s="183"/>
      <c r="G29" s="183"/>
      <c r="H29" s="146"/>
      <c r="I29" s="146"/>
      <c r="J29" s="178"/>
    </row>
    <row r="30" spans="1:10" ht="12.75">
      <c r="A30" s="169"/>
      <c r="B30" s="413" t="s">
        <v>148</v>
      </c>
      <c r="C30" s="413"/>
      <c r="D30" s="413"/>
      <c r="E30" s="170"/>
      <c r="F30" s="172"/>
      <c r="G30" s="172"/>
      <c r="H30" s="146">
        <f>SUM(H31:H34)</f>
        <v>0</v>
      </c>
      <c r="I30" s="146">
        <f>SUM(I31:I34)</f>
        <v>0</v>
      </c>
      <c r="J30" s="173"/>
    </row>
    <row r="31" spans="1:10" ht="12.75">
      <c r="A31" s="174"/>
      <c r="B31" s="175"/>
      <c r="C31" s="408" t="s">
        <v>149</v>
      </c>
      <c r="D31" s="408"/>
      <c r="E31" s="170"/>
      <c r="F31" s="176"/>
      <c r="G31" s="176"/>
      <c r="H31" s="177">
        <v>0</v>
      </c>
      <c r="I31" s="177">
        <v>0</v>
      </c>
      <c r="J31" s="178"/>
    </row>
    <row r="32" spans="1:10" ht="12.75">
      <c r="A32" s="174"/>
      <c r="B32" s="175"/>
      <c r="C32" s="408" t="s">
        <v>150</v>
      </c>
      <c r="D32" s="408"/>
      <c r="E32" s="170"/>
      <c r="F32" s="176"/>
      <c r="G32" s="176"/>
      <c r="H32" s="177">
        <v>0</v>
      </c>
      <c r="I32" s="177">
        <v>0</v>
      </c>
      <c r="J32" s="178"/>
    </row>
    <row r="33" spans="1:14" ht="12.75">
      <c r="A33" s="174"/>
      <c r="B33" s="175"/>
      <c r="C33" s="408" t="s">
        <v>146</v>
      </c>
      <c r="D33" s="408"/>
      <c r="E33" s="170"/>
      <c r="F33" s="176"/>
      <c r="G33" s="176"/>
      <c r="H33" s="177">
        <v>0</v>
      </c>
      <c r="I33" s="177">
        <v>0</v>
      </c>
      <c r="J33" s="178"/>
    </row>
    <row r="34" spans="1:14" ht="12.75">
      <c r="A34" s="174"/>
      <c r="B34" s="170"/>
      <c r="C34" s="408" t="s">
        <v>147</v>
      </c>
      <c r="D34" s="408"/>
      <c r="E34" s="170"/>
      <c r="F34" s="176"/>
      <c r="G34" s="176"/>
      <c r="H34" s="177">
        <v>0</v>
      </c>
      <c r="I34" s="177">
        <v>0</v>
      </c>
      <c r="J34" s="178"/>
    </row>
    <row r="35" spans="1:14" ht="9.9499999999999993" customHeight="1">
      <c r="A35" s="174"/>
      <c r="B35" s="170"/>
      <c r="C35" s="170"/>
      <c r="D35" s="179"/>
      <c r="E35" s="170"/>
      <c r="F35" s="183"/>
      <c r="G35" s="183"/>
      <c r="H35" s="146"/>
      <c r="I35" s="146"/>
      <c r="J35" s="178"/>
    </row>
    <row r="36" spans="1:14" ht="12.75">
      <c r="A36" s="184"/>
      <c r="B36" s="414" t="s">
        <v>153</v>
      </c>
      <c r="C36" s="414"/>
      <c r="D36" s="414"/>
      <c r="E36" s="185"/>
      <c r="F36" s="191"/>
      <c r="G36" s="191"/>
      <c r="H36" s="187">
        <f>+H25+H30</f>
        <v>2299684646.4699998</v>
      </c>
      <c r="I36" s="187">
        <f>+I25+I30</f>
        <v>2299684646.4699998</v>
      </c>
      <c r="J36" s="188"/>
      <c r="M36" s="40"/>
      <c r="N36" s="40"/>
    </row>
    <row r="37" spans="1:14" ht="12.75">
      <c r="A37" s="174"/>
      <c r="B37" s="175"/>
      <c r="C37" s="175"/>
      <c r="D37" s="179"/>
      <c r="E37" s="170"/>
      <c r="F37" s="183"/>
      <c r="G37" s="183"/>
      <c r="H37" s="146"/>
      <c r="I37" s="146"/>
      <c r="J37" s="178"/>
    </row>
    <row r="38" spans="1:14" ht="12.75">
      <c r="A38" s="174"/>
      <c r="B38" s="413" t="s">
        <v>154</v>
      </c>
      <c r="C38" s="413"/>
      <c r="D38" s="413"/>
      <c r="E38" s="170"/>
      <c r="F38" s="176"/>
      <c r="G38" s="176"/>
      <c r="H38" s="181">
        <f>+ESF!J36-EADP!H36-EADP!H22</f>
        <v>332377097.21999985</v>
      </c>
      <c r="I38" s="181">
        <f>+ESF!I36-EADP!I36-EADP!I22</f>
        <v>333287784.9799999</v>
      </c>
      <c r="J38" s="178"/>
    </row>
    <row r="39" spans="1:14" ht="12.75">
      <c r="A39" s="174"/>
      <c r="B39" s="175"/>
      <c r="C39" s="175"/>
      <c r="D39" s="179"/>
      <c r="E39" s="170"/>
      <c r="F39" s="183"/>
      <c r="G39" s="183"/>
      <c r="H39" s="146"/>
      <c r="I39" s="146"/>
      <c r="J39" s="178"/>
    </row>
    <row r="40" spans="1:14" ht="12.75">
      <c r="A40" s="192"/>
      <c r="B40" s="406" t="s">
        <v>155</v>
      </c>
      <c r="C40" s="406"/>
      <c r="D40" s="406"/>
      <c r="E40" s="193"/>
      <c r="F40" s="194"/>
      <c r="G40" s="194"/>
      <c r="H40" s="195">
        <f>H22+H36+H38</f>
        <v>2669292733.3799996</v>
      </c>
      <c r="I40" s="195">
        <f>I22+I36+I38</f>
        <v>2642785574.8399997</v>
      </c>
      <c r="J40" s="196"/>
      <c r="L40" s="40"/>
      <c r="M40" s="40"/>
      <c r="N40" s="40"/>
    </row>
    <row r="41" spans="1:14" ht="6" customHeight="1">
      <c r="B41" s="407"/>
      <c r="C41" s="407"/>
      <c r="D41" s="407"/>
      <c r="E41" s="407"/>
      <c r="F41" s="407"/>
      <c r="G41" s="407"/>
      <c r="H41" s="407"/>
      <c r="I41" s="407"/>
      <c r="J41" s="407"/>
    </row>
    <row r="42" spans="1:14" ht="6" customHeight="1">
      <c r="B42" s="198"/>
      <c r="C42" s="198"/>
      <c r="D42" s="199"/>
      <c r="E42" s="200"/>
      <c r="F42" s="199"/>
      <c r="G42" s="200"/>
      <c r="H42" s="200"/>
      <c r="I42" s="200"/>
    </row>
    <row r="43" spans="1:14" s="17" customFormat="1" ht="15" customHeight="1">
      <c r="A43" s="201"/>
      <c r="B43" s="408" t="s">
        <v>223</v>
      </c>
      <c r="C43" s="408"/>
      <c r="D43" s="408"/>
      <c r="E43" s="408"/>
      <c r="F43" s="408"/>
      <c r="G43" s="408"/>
      <c r="H43" s="408"/>
      <c r="I43" s="408"/>
      <c r="J43" s="408"/>
    </row>
    <row r="44" spans="1:14" s="17" customFormat="1" ht="28.5" customHeight="1">
      <c r="A44" s="201"/>
      <c r="B44" s="179"/>
      <c r="C44" s="202"/>
      <c r="D44" s="203"/>
      <c r="E44" s="203"/>
      <c r="F44" s="201"/>
      <c r="G44" s="204"/>
      <c r="H44" s="205" t="str">
        <f>IF(H40=ESF!J36," ","ERROR")</f>
        <v xml:space="preserve"> </v>
      </c>
      <c r="I44" s="205" t="str">
        <f>IF(I40=ESF!I36," ","ERROR")</f>
        <v xml:space="preserve"> </v>
      </c>
      <c r="J44" s="203"/>
    </row>
    <row r="45" spans="1:14" s="17" customFormat="1" ht="25.5" customHeight="1">
      <c r="A45" s="201"/>
      <c r="B45" s="179"/>
      <c r="C45" s="409"/>
      <c r="D45" s="409"/>
      <c r="E45" s="203"/>
      <c r="F45" s="206"/>
      <c r="G45" s="410"/>
      <c r="H45" s="410"/>
      <c r="I45" s="203"/>
      <c r="J45" s="203"/>
    </row>
    <row r="46" spans="1:14" s="17" customFormat="1" ht="14.1" customHeight="1">
      <c r="A46" s="201"/>
      <c r="B46" s="207"/>
      <c r="C46" s="208"/>
      <c r="D46" s="208"/>
      <c r="E46" s="209"/>
      <c r="F46" s="209"/>
      <c r="G46" s="411"/>
      <c r="H46" s="411"/>
      <c r="I46" s="170"/>
      <c r="J46" s="203"/>
    </row>
    <row r="47" spans="1:14" s="17" customFormat="1" ht="14.1" customHeight="1">
      <c r="A47" s="201"/>
      <c r="B47" s="210"/>
      <c r="C47" s="412"/>
      <c r="D47" s="412"/>
      <c r="E47" s="412"/>
      <c r="F47" s="412"/>
      <c r="G47" s="405"/>
      <c r="H47" s="405"/>
      <c r="I47" s="170"/>
      <c r="J47" s="203"/>
    </row>
  </sheetData>
  <sheetProtection selectLockedCells="1"/>
  <mergeCells count="40">
    <mergeCell ref="B8:J8"/>
    <mergeCell ref="B5:J5"/>
    <mergeCell ref="B6:D6"/>
    <mergeCell ref="B7:J7"/>
    <mergeCell ref="A2:J2"/>
    <mergeCell ref="A3:J3"/>
    <mergeCell ref="A4:J4"/>
    <mergeCell ref="B22:D22"/>
    <mergeCell ref="B9:D9"/>
    <mergeCell ref="B10:D10"/>
    <mergeCell ref="B11:D11"/>
    <mergeCell ref="C12:D12"/>
    <mergeCell ref="C13:D13"/>
    <mergeCell ref="C14:D14"/>
    <mergeCell ref="B16:D16"/>
    <mergeCell ref="C17:D17"/>
    <mergeCell ref="C18:D18"/>
    <mergeCell ref="C19:D19"/>
    <mergeCell ref="C20:D20"/>
    <mergeCell ref="C31:D31"/>
    <mergeCell ref="C32:D32"/>
    <mergeCell ref="C33:D33"/>
    <mergeCell ref="C34:D34"/>
    <mergeCell ref="B36:D36"/>
    <mergeCell ref="A1:J1"/>
    <mergeCell ref="G47:H47"/>
    <mergeCell ref="B40:D40"/>
    <mergeCell ref="B41:J41"/>
    <mergeCell ref="B43:J43"/>
    <mergeCell ref="C45:D45"/>
    <mergeCell ref="G45:H45"/>
    <mergeCell ref="G46:H46"/>
    <mergeCell ref="C47:F47"/>
    <mergeCell ref="B38:D38"/>
    <mergeCell ref="B24:D24"/>
    <mergeCell ref="B25:D25"/>
    <mergeCell ref="C26:D26"/>
    <mergeCell ref="C27:D27"/>
    <mergeCell ref="C28:D28"/>
    <mergeCell ref="B30:D30"/>
  </mergeCells>
  <printOptions verticalCentered="1"/>
  <pageMargins left="1.1811023622047245" right="0.39370078740157483" top="0.39370078740157483" bottom="0.59055118110236227" header="0" footer="0"/>
  <pageSetup paperSize="9" scale="80" orientation="landscape" r:id="rId1"/>
  <ignoredErrors>
    <ignoredError sqref="H38:I38 H12:I12 H26:I2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2"/>
  <sheetViews>
    <sheetView topLeftCell="A16" zoomScaleNormal="100" workbookViewId="0">
      <selection activeCell="A6" sqref="A6:I6"/>
    </sheetView>
  </sheetViews>
  <sheetFormatPr baseColWidth="10" defaultRowHeight="12"/>
  <cols>
    <col min="1" max="1" width="3.7109375" style="265" customWidth="1"/>
    <col min="2" max="2" width="11.7109375" style="266" customWidth="1"/>
    <col min="3" max="3" width="57.42578125" style="266" customWidth="1"/>
    <col min="4" max="4" width="19.140625" style="267" customWidth="1"/>
    <col min="5" max="6" width="18.7109375" style="267" customWidth="1"/>
    <col min="7" max="7" width="15.85546875" style="267" customWidth="1"/>
    <col min="8" max="8" width="16.7109375" style="267" bestFit="1" customWidth="1"/>
    <col min="9" max="9" width="2.140625" style="265" customWidth="1"/>
    <col min="10" max="10" width="2.42578125" style="31" customWidth="1"/>
    <col min="11" max="11" width="14.7109375" style="16" bestFit="1" customWidth="1"/>
    <col min="12" max="12" width="13.28515625" style="16" bestFit="1" customWidth="1"/>
    <col min="13" max="13" width="11.42578125" style="16"/>
    <col min="14" max="14" width="12.85546875" style="16" bestFit="1" customWidth="1"/>
    <col min="15" max="16384" width="11.42578125" style="16"/>
  </cols>
  <sheetData>
    <row r="2" spans="1:10" ht="15.75" customHeight="1">
      <c r="A2" s="423"/>
      <c r="B2" s="423"/>
      <c r="C2" s="423"/>
      <c r="D2" s="423"/>
      <c r="E2" s="423"/>
      <c r="F2" s="423"/>
      <c r="G2" s="423"/>
      <c r="H2" s="423"/>
      <c r="I2" s="423"/>
      <c r="J2" s="53"/>
    </row>
    <row r="3" spans="1:10" s="20" customFormat="1" ht="14.1" customHeight="1">
      <c r="A3" s="360" t="s">
        <v>222</v>
      </c>
      <c r="B3" s="360"/>
      <c r="C3" s="360"/>
      <c r="D3" s="360"/>
      <c r="E3" s="360"/>
      <c r="F3" s="360"/>
      <c r="G3" s="360"/>
      <c r="H3" s="360"/>
      <c r="I3" s="360"/>
      <c r="J3" s="48"/>
    </row>
    <row r="4" spans="1:10" ht="14.1" customHeight="1">
      <c r="A4" s="361" t="s">
        <v>125</v>
      </c>
      <c r="B4" s="361"/>
      <c r="C4" s="361"/>
      <c r="D4" s="361"/>
      <c r="E4" s="361"/>
      <c r="F4" s="361"/>
      <c r="G4" s="361"/>
      <c r="H4" s="361"/>
      <c r="I4" s="361"/>
      <c r="J4" s="49"/>
    </row>
    <row r="5" spans="1:10" ht="14.1" customHeight="1">
      <c r="A5" s="361" t="s">
        <v>245</v>
      </c>
      <c r="B5" s="361"/>
      <c r="C5" s="361"/>
      <c r="D5" s="361"/>
      <c r="E5" s="361"/>
      <c r="F5" s="361"/>
      <c r="G5" s="361"/>
      <c r="H5" s="361"/>
      <c r="I5" s="361"/>
      <c r="J5" s="49"/>
    </row>
    <row r="6" spans="1:10" s="20" customFormat="1" ht="9" customHeight="1">
      <c r="A6" s="424"/>
      <c r="B6" s="424"/>
      <c r="C6" s="424"/>
      <c r="D6" s="424"/>
      <c r="E6" s="424"/>
      <c r="F6" s="424"/>
      <c r="G6" s="424"/>
      <c r="H6" s="424"/>
      <c r="I6" s="424"/>
      <c r="J6" s="51"/>
    </row>
    <row r="7" spans="1:10" s="20" customFormat="1" ht="89.25">
      <c r="A7" s="238"/>
      <c r="B7" s="359" t="s">
        <v>75</v>
      </c>
      <c r="C7" s="359"/>
      <c r="D7" s="239" t="s">
        <v>48</v>
      </c>
      <c r="E7" s="239" t="s">
        <v>127</v>
      </c>
      <c r="F7" s="239" t="s">
        <v>128</v>
      </c>
      <c r="G7" s="239" t="s">
        <v>200</v>
      </c>
      <c r="H7" s="239" t="s">
        <v>129</v>
      </c>
      <c r="I7" s="240"/>
      <c r="J7" s="61"/>
    </row>
    <row r="8" spans="1:10" s="20" customFormat="1" ht="3" customHeight="1">
      <c r="A8" s="241"/>
      <c r="B8" s="242"/>
      <c r="C8" s="242"/>
      <c r="D8" s="242"/>
      <c r="E8" s="242"/>
      <c r="F8" s="242"/>
      <c r="G8" s="242"/>
      <c r="H8" s="242"/>
      <c r="I8" s="243"/>
      <c r="J8" s="22"/>
    </row>
    <row r="9" spans="1:10" s="20" customFormat="1" ht="3" customHeight="1">
      <c r="A9" s="123"/>
      <c r="B9" s="244"/>
      <c r="C9" s="91"/>
      <c r="D9" s="125"/>
      <c r="E9" s="245"/>
      <c r="F9" s="99"/>
      <c r="G9" s="103"/>
      <c r="H9" s="244"/>
      <c r="I9" s="246"/>
      <c r="J9" s="47"/>
    </row>
    <row r="10" spans="1:10" ht="12.75">
      <c r="A10" s="129"/>
      <c r="B10" s="426" t="s">
        <v>233</v>
      </c>
      <c r="C10" s="426"/>
      <c r="D10" s="247">
        <f>SUM(D11:D13)</f>
        <v>3566364803.5599999</v>
      </c>
      <c r="E10" s="247"/>
      <c r="F10" s="247"/>
      <c r="G10" s="247"/>
      <c r="H10" s="247">
        <f>SUM(D10:G10)</f>
        <v>3566364803.5599999</v>
      </c>
      <c r="I10" s="248"/>
      <c r="J10" s="60"/>
    </row>
    <row r="11" spans="1:10" ht="12.75">
      <c r="A11" s="123"/>
      <c r="B11" s="348" t="s">
        <v>201</v>
      </c>
      <c r="C11" s="348"/>
      <c r="D11" s="249">
        <f>+ESF!J42</f>
        <v>3157633651.04</v>
      </c>
      <c r="E11" s="249"/>
      <c r="F11" s="249"/>
      <c r="G11" s="249"/>
      <c r="H11" s="250">
        <f t="shared" ref="H11:H13" si="0">SUM(D11:G11)</f>
        <v>3157633651.04</v>
      </c>
      <c r="I11" s="248"/>
      <c r="J11" s="60"/>
    </row>
    <row r="12" spans="1:10" ht="12.75">
      <c r="A12" s="123"/>
      <c r="B12" s="348" t="s">
        <v>202</v>
      </c>
      <c r="C12" s="348"/>
      <c r="D12" s="249">
        <f>+ESF!J43</f>
        <v>408731152.51999998</v>
      </c>
      <c r="E12" s="249"/>
      <c r="F12" s="249"/>
      <c r="G12" s="249"/>
      <c r="H12" s="250">
        <f t="shared" si="0"/>
        <v>408731152.51999998</v>
      </c>
      <c r="I12" s="248"/>
      <c r="J12" s="60"/>
    </row>
    <row r="13" spans="1:10" ht="12.75">
      <c r="A13" s="123"/>
      <c r="B13" s="348" t="s">
        <v>203</v>
      </c>
      <c r="C13" s="348"/>
      <c r="D13" s="249">
        <f>+ESF!J44</f>
        <v>0</v>
      </c>
      <c r="E13" s="249"/>
      <c r="F13" s="249"/>
      <c r="G13" s="249"/>
      <c r="H13" s="250">
        <f t="shared" si="0"/>
        <v>0</v>
      </c>
      <c r="I13" s="248"/>
      <c r="J13" s="60"/>
    </row>
    <row r="14" spans="1:10" ht="6.75" customHeight="1">
      <c r="A14" s="129"/>
      <c r="B14" s="251"/>
      <c r="C14" s="125"/>
      <c r="D14" s="250"/>
      <c r="E14" s="250"/>
      <c r="F14" s="250"/>
      <c r="G14" s="250"/>
      <c r="H14" s="250"/>
      <c r="I14" s="248"/>
      <c r="J14" s="60"/>
    </row>
    <row r="15" spans="1:10" ht="12.75">
      <c r="A15" s="129"/>
      <c r="B15" s="426" t="s">
        <v>234</v>
      </c>
      <c r="C15" s="426"/>
      <c r="D15" s="247"/>
      <c r="E15" s="252">
        <f>SUM(E16:E20)</f>
        <v>5276557264.6200008</v>
      </c>
      <c r="F15" s="247">
        <f>SUM(F16)</f>
        <v>2412406774.7100029</v>
      </c>
      <c r="G15" s="247"/>
      <c r="H15" s="247">
        <f>SUM(E15:F15)</f>
        <v>7688964039.3300037</v>
      </c>
      <c r="I15" s="248"/>
      <c r="J15" s="60"/>
    </row>
    <row r="16" spans="1:10" ht="12.75">
      <c r="A16" s="123"/>
      <c r="B16" s="348" t="s">
        <v>204</v>
      </c>
      <c r="C16" s="348"/>
      <c r="D16" s="249"/>
      <c r="E16" s="249"/>
      <c r="F16" s="249">
        <f>+ESF!J48</f>
        <v>2412406774.7100029</v>
      </c>
      <c r="G16" s="249"/>
      <c r="H16" s="250">
        <f>SUM(F16)</f>
        <v>2412406774.7100029</v>
      </c>
      <c r="I16" s="248"/>
      <c r="J16" s="60"/>
    </row>
    <row r="17" spans="1:12" ht="12.75">
      <c r="A17" s="123"/>
      <c r="B17" s="348" t="s">
        <v>205</v>
      </c>
      <c r="C17" s="348"/>
      <c r="D17" s="249"/>
      <c r="E17" s="249">
        <f>+ESF!J49</f>
        <v>4802115675.1000004</v>
      </c>
      <c r="F17" s="249"/>
      <c r="G17" s="249"/>
      <c r="H17" s="250">
        <f>SUM(E17)</f>
        <v>4802115675.1000004</v>
      </c>
      <c r="I17" s="248"/>
      <c r="J17" s="60"/>
    </row>
    <row r="18" spans="1:12" ht="12.75">
      <c r="A18" s="123"/>
      <c r="B18" s="348" t="s">
        <v>206</v>
      </c>
      <c r="C18" s="348"/>
      <c r="D18" s="249"/>
      <c r="E18" s="249">
        <f>+ESF!J50</f>
        <v>474441589.51999998</v>
      </c>
      <c r="F18" s="249"/>
      <c r="G18" s="249"/>
      <c r="H18" s="250">
        <f>SUM(E18)</f>
        <v>474441589.51999998</v>
      </c>
      <c r="I18" s="248"/>
      <c r="J18" s="60"/>
    </row>
    <row r="19" spans="1:12" ht="12.75">
      <c r="A19" s="123"/>
      <c r="B19" s="348" t="s">
        <v>207</v>
      </c>
      <c r="C19" s="348"/>
      <c r="D19" s="249"/>
      <c r="E19" s="249">
        <v>0</v>
      </c>
      <c r="F19" s="249"/>
      <c r="G19" s="249"/>
      <c r="H19" s="250">
        <f t="shared" ref="H19:H20" si="1">SUM(E19)</f>
        <v>0</v>
      </c>
      <c r="I19" s="248"/>
      <c r="J19" s="60"/>
    </row>
    <row r="20" spans="1:12" ht="12.75">
      <c r="A20" s="123"/>
      <c r="B20" s="348" t="s">
        <v>208</v>
      </c>
      <c r="C20" s="348"/>
      <c r="D20" s="249"/>
      <c r="E20" s="249">
        <f>+ESF!J52</f>
        <v>0</v>
      </c>
      <c r="F20" s="249"/>
      <c r="G20" s="249"/>
      <c r="H20" s="250">
        <f t="shared" si="1"/>
        <v>0</v>
      </c>
      <c r="I20" s="248"/>
      <c r="J20" s="60"/>
    </row>
    <row r="21" spans="1:12" ht="7.5" customHeight="1">
      <c r="A21" s="129"/>
      <c r="B21" s="251"/>
      <c r="C21" s="125"/>
      <c r="D21" s="250"/>
      <c r="E21" s="250"/>
      <c r="F21" s="250"/>
      <c r="G21" s="250"/>
      <c r="H21" s="250"/>
      <c r="I21" s="248"/>
      <c r="J21" s="60"/>
    </row>
    <row r="22" spans="1:12" ht="24" customHeight="1">
      <c r="A22" s="129"/>
      <c r="B22" s="426" t="s">
        <v>235</v>
      </c>
      <c r="C22" s="426"/>
      <c r="D22" s="253"/>
      <c r="E22" s="253"/>
      <c r="F22" s="253"/>
      <c r="G22" s="253">
        <f>G23+G24</f>
        <v>0</v>
      </c>
      <c r="H22" s="253">
        <f>SUM(G22)</f>
        <v>0</v>
      </c>
      <c r="I22" s="248"/>
      <c r="J22" s="60"/>
    </row>
    <row r="23" spans="1:12" ht="13.5" customHeight="1">
      <c r="A23" s="129"/>
      <c r="B23" s="427" t="s">
        <v>209</v>
      </c>
      <c r="C23" s="427"/>
      <c r="D23" s="250"/>
      <c r="E23" s="250"/>
      <c r="F23" s="250"/>
      <c r="G23" s="250">
        <v>0</v>
      </c>
      <c r="H23" s="254">
        <f t="shared" ref="H23:H24" si="2">SUM(G23)</f>
        <v>0</v>
      </c>
      <c r="I23" s="248"/>
      <c r="J23" s="60"/>
    </row>
    <row r="24" spans="1:12" ht="13.5" customHeight="1">
      <c r="A24" s="129"/>
      <c r="B24" s="427" t="s">
        <v>210</v>
      </c>
      <c r="C24" s="427"/>
      <c r="D24" s="250"/>
      <c r="E24" s="250"/>
      <c r="F24" s="250"/>
      <c r="G24" s="250">
        <v>0</v>
      </c>
      <c r="H24" s="254">
        <f t="shared" si="2"/>
        <v>0</v>
      </c>
      <c r="I24" s="248"/>
      <c r="J24" s="60"/>
    </row>
    <row r="25" spans="1:12" ht="3.75" customHeight="1">
      <c r="A25" s="129"/>
      <c r="B25" s="251"/>
      <c r="C25" s="125"/>
      <c r="D25" s="250"/>
      <c r="E25" s="250"/>
      <c r="F25" s="250"/>
      <c r="G25" s="250"/>
      <c r="H25" s="250"/>
      <c r="I25" s="248"/>
      <c r="J25" s="60"/>
    </row>
    <row r="26" spans="1:12" ht="15">
      <c r="A26" s="129"/>
      <c r="B26" s="428" t="s">
        <v>236</v>
      </c>
      <c r="C26" s="428"/>
      <c r="D26" s="247">
        <f>+D10</f>
        <v>3566364803.5599999</v>
      </c>
      <c r="E26" s="247">
        <f>+E15</f>
        <v>5276557264.6200008</v>
      </c>
      <c r="F26" s="247">
        <f>+F15</f>
        <v>2412406774.7100029</v>
      </c>
      <c r="G26" s="247">
        <f>+G22</f>
        <v>0</v>
      </c>
      <c r="H26" s="247">
        <f>H10+H15+H22</f>
        <v>11255328842.890003</v>
      </c>
      <c r="I26" s="248"/>
      <c r="J26" s="60"/>
      <c r="K26" s="62" t="str">
        <f>IF(H26=ESF!J59," ","ERROR")</f>
        <v xml:space="preserve"> </v>
      </c>
      <c r="L26" s="37"/>
    </row>
    <row r="27" spans="1:12" ht="6" customHeight="1">
      <c r="A27" s="123"/>
      <c r="B27" s="125"/>
      <c r="C27" s="99"/>
      <c r="D27" s="250"/>
      <c r="E27" s="250"/>
      <c r="F27" s="250"/>
      <c r="G27" s="250"/>
      <c r="H27" s="250"/>
      <c r="I27" s="248"/>
      <c r="J27" s="60"/>
    </row>
    <row r="28" spans="1:12" ht="12.75">
      <c r="A28" s="129"/>
      <c r="B28" s="426" t="s">
        <v>237</v>
      </c>
      <c r="C28" s="426"/>
      <c r="D28" s="247">
        <f>SUM(D29:D31)</f>
        <v>-69360566.519999743</v>
      </c>
      <c r="E28" s="247"/>
      <c r="F28" s="247"/>
      <c r="G28" s="247"/>
      <c r="H28" s="247">
        <f>SUM(D28:G28)</f>
        <v>-69360566.519999743</v>
      </c>
      <c r="I28" s="248"/>
      <c r="J28" s="60"/>
    </row>
    <row r="29" spans="1:12" ht="12.75">
      <c r="A29" s="123"/>
      <c r="B29" s="348" t="s">
        <v>211</v>
      </c>
      <c r="C29" s="348"/>
      <c r="D29" s="249">
        <f>+ESF!I42-ESF!J42</f>
        <v>-72683217.759999752</v>
      </c>
      <c r="E29" s="249"/>
      <c r="F29" s="249"/>
      <c r="G29" s="249"/>
      <c r="H29" s="250">
        <f>SUM(D29:G29)</f>
        <v>-72683217.759999752</v>
      </c>
      <c r="I29" s="248"/>
      <c r="J29" s="60"/>
    </row>
    <row r="30" spans="1:12" ht="12.75">
      <c r="A30" s="123"/>
      <c r="B30" s="348" t="s">
        <v>202</v>
      </c>
      <c r="C30" s="348"/>
      <c r="D30" s="249">
        <f>+ESF!I43-ESF!J43</f>
        <v>3322651.2400000095</v>
      </c>
      <c r="E30" s="249"/>
      <c r="F30" s="249"/>
      <c r="G30" s="249"/>
      <c r="H30" s="250">
        <f>SUM(D30:G30)</f>
        <v>3322651.2400000095</v>
      </c>
      <c r="I30" s="248"/>
      <c r="J30" s="60"/>
    </row>
    <row r="31" spans="1:12" ht="12.75">
      <c r="A31" s="123"/>
      <c r="B31" s="348" t="s">
        <v>203</v>
      </c>
      <c r="C31" s="348"/>
      <c r="D31" s="249">
        <f>+ESF!I44-ESF!J44</f>
        <v>0</v>
      </c>
      <c r="E31" s="249"/>
      <c r="F31" s="249"/>
      <c r="G31" s="249"/>
      <c r="H31" s="250">
        <f>SUM(D31:G31)</f>
        <v>0</v>
      </c>
      <c r="I31" s="248"/>
      <c r="J31" s="60"/>
    </row>
    <row r="32" spans="1:12" ht="7.5" customHeight="1">
      <c r="A32" s="129"/>
      <c r="B32" s="251"/>
      <c r="C32" s="125"/>
      <c r="D32" s="250"/>
      <c r="E32" s="250"/>
      <c r="F32" s="250"/>
      <c r="G32" s="250"/>
      <c r="H32" s="250"/>
      <c r="I32" s="248"/>
      <c r="J32" s="60"/>
      <c r="K32" s="37"/>
    </row>
    <row r="33" spans="1:14" ht="12.75">
      <c r="A33" s="129" t="s">
        <v>126</v>
      </c>
      <c r="B33" s="426" t="s">
        <v>238</v>
      </c>
      <c r="C33" s="426"/>
      <c r="D33" s="247"/>
      <c r="E33" s="247">
        <f>SUM(E35)</f>
        <v>2471145418.4399996</v>
      </c>
      <c r="F33" s="247">
        <f>SUM(F34:F38)</f>
        <v>-355643508.3600055</v>
      </c>
      <c r="G33" s="247"/>
      <c r="H33" s="247">
        <f>SUM(E33:F33)</f>
        <v>2115501910.0799942</v>
      </c>
      <c r="I33" s="248"/>
      <c r="J33" s="60"/>
      <c r="K33" s="37"/>
    </row>
    <row r="34" spans="1:14" ht="12.75">
      <c r="A34" s="123"/>
      <c r="B34" s="348" t="s">
        <v>204</v>
      </c>
      <c r="C34" s="348"/>
      <c r="D34" s="249"/>
      <c r="E34" s="249"/>
      <c r="F34" s="249">
        <f>+ESF!I48</f>
        <v>2061364087.4699974</v>
      </c>
      <c r="G34" s="249"/>
      <c r="H34" s="250">
        <f>SUM(F34)</f>
        <v>2061364087.4699974</v>
      </c>
      <c r="I34" s="248"/>
      <c r="J34" s="60"/>
      <c r="K34" s="37"/>
    </row>
    <row r="35" spans="1:14" ht="12.75">
      <c r="A35" s="123"/>
      <c r="B35" s="348" t="s">
        <v>205</v>
      </c>
      <c r="C35" s="348"/>
      <c r="D35" s="249"/>
      <c r="E35" s="249">
        <f>+ESF!I49-ESF!J49</f>
        <v>2471145418.4399996</v>
      </c>
      <c r="F35" s="249">
        <f>-ESF!J48</f>
        <v>-2412406774.7100029</v>
      </c>
      <c r="G35" s="249"/>
      <c r="H35" s="250">
        <f>SUM(E35:F35)</f>
        <v>58738643.729996681</v>
      </c>
      <c r="I35" s="248"/>
      <c r="J35" s="60"/>
    </row>
    <row r="36" spans="1:14" ht="12.75">
      <c r="A36" s="123"/>
      <c r="B36" s="348" t="s">
        <v>206</v>
      </c>
      <c r="C36" s="348"/>
      <c r="D36" s="249"/>
      <c r="E36" s="249"/>
      <c r="F36" s="249">
        <f>+ESF!I50-ESF!J50</f>
        <v>-4600821.1200000048</v>
      </c>
      <c r="G36" s="249"/>
      <c r="H36" s="250">
        <f>SUM(F36)</f>
        <v>-4600821.1200000048</v>
      </c>
      <c r="I36" s="248"/>
      <c r="J36" s="60"/>
    </row>
    <row r="37" spans="1:14" ht="12.75">
      <c r="A37" s="123"/>
      <c r="B37" s="348" t="s">
        <v>207</v>
      </c>
      <c r="C37" s="348"/>
      <c r="D37" s="249"/>
      <c r="E37" s="249"/>
      <c r="F37" s="249">
        <f>+ESF!I51-ESF!J51</f>
        <v>0</v>
      </c>
      <c r="G37" s="249"/>
      <c r="H37" s="250">
        <f>SUM(F37)</f>
        <v>0</v>
      </c>
      <c r="I37" s="248"/>
      <c r="J37" s="60"/>
    </row>
    <row r="38" spans="1:14" ht="12.75">
      <c r="A38" s="123"/>
      <c r="B38" s="348" t="s">
        <v>208</v>
      </c>
      <c r="C38" s="348"/>
      <c r="D38" s="249"/>
      <c r="E38" s="249"/>
      <c r="F38" s="249">
        <f>+ESF!I52-ESF!J52</f>
        <v>0</v>
      </c>
      <c r="G38" s="249"/>
      <c r="H38" s="250">
        <f>SUM(F38)</f>
        <v>0</v>
      </c>
      <c r="I38" s="248"/>
      <c r="J38" s="60"/>
    </row>
    <row r="39" spans="1:14" ht="7.5" customHeight="1">
      <c r="A39" s="123"/>
      <c r="B39" s="128"/>
      <c r="C39" s="128"/>
      <c r="D39" s="249"/>
      <c r="E39" s="249"/>
      <c r="F39" s="249"/>
      <c r="G39" s="249"/>
      <c r="H39" s="250"/>
      <c r="I39" s="248"/>
      <c r="J39" s="60"/>
    </row>
    <row r="40" spans="1:14" ht="24.75" customHeight="1">
      <c r="A40" s="123"/>
      <c r="B40" s="347" t="s">
        <v>239</v>
      </c>
      <c r="C40" s="347"/>
      <c r="D40" s="253"/>
      <c r="E40" s="253"/>
      <c r="F40" s="253"/>
      <c r="G40" s="253">
        <v>0</v>
      </c>
      <c r="H40" s="253">
        <f>SUM(G40)</f>
        <v>0</v>
      </c>
      <c r="I40" s="248"/>
      <c r="J40" s="60"/>
    </row>
    <row r="41" spans="1:14" ht="12.75">
      <c r="A41" s="123"/>
      <c r="B41" s="348" t="s">
        <v>209</v>
      </c>
      <c r="C41" s="348"/>
      <c r="D41" s="249"/>
      <c r="E41" s="249"/>
      <c r="F41" s="249"/>
      <c r="G41" s="249">
        <v>0</v>
      </c>
      <c r="H41" s="250">
        <f>SUM(G41)</f>
        <v>0</v>
      </c>
      <c r="I41" s="248"/>
      <c r="J41" s="60"/>
    </row>
    <row r="42" spans="1:14" ht="12.75">
      <c r="A42" s="123"/>
      <c r="B42" s="348" t="s">
        <v>212</v>
      </c>
      <c r="C42" s="348"/>
      <c r="D42" s="249"/>
      <c r="E42" s="249"/>
      <c r="F42" s="249"/>
      <c r="G42" s="249">
        <v>0</v>
      </c>
      <c r="H42" s="250">
        <f>SUM(G42)</f>
        <v>0</v>
      </c>
      <c r="I42" s="248"/>
      <c r="J42" s="60"/>
    </row>
    <row r="43" spans="1:14" ht="9.9499999999999993" customHeight="1">
      <c r="A43" s="129"/>
      <c r="B43" s="251"/>
      <c r="C43" s="125"/>
      <c r="D43" s="250"/>
      <c r="E43" s="250"/>
      <c r="F43" s="250"/>
      <c r="G43" s="250"/>
      <c r="H43" s="250"/>
      <c r="I43" s="248"/>
      <c r="J43" s="60"/>
    </row>
    <row r="44" spans="1:14" ht="15">
      <c r="A44" s="255"/>
      <c r="B44" s="425" t="s">
        <v>240</v>
      </c>
      <c r="C44" s="425"/>
      <c r="D44" s="256">
        <f>+D26+D28</f>
        <v>3497004237.04</v>
      </c>
      <c r="E44" s="256">
        <f>+E26+E33</f>
        <v>7747702683.0600004</v>
      </c>
      <c r="F44" s="256">
        <f>+F26+F33</f>
        <v>2056763266.3499975</v>
      </c>
      <c r="G44" s="256">
        <f>+G26+G40</f>
        <v>0</v>
      </c>
      <c r="H44" s="256">
        <f>SUM(D44:G44)</f>
        <v>13301470186.449997</v>
      </c>
      <c r="I44" s="257"/>
      <c r="J44" s="60"/>
      <c r="K44" s="62" t="str">
        <f>IF(H44=ESF!I59," ","ERROR")</f>
        <v xml:space="preserve"> </v>
      </c>
      <c r="L44" s="37"/>
      <c r="N44" s="37"/>
    </row>
    <row r="45" spans="1:14" ht="6" customHeight="1">
      <c r="A45" s="258"/>
      <c r="B45" s="258"/>
      <c r="C45" s="258"/>
      <c r="D45" s="258"/>
      <c r="E45" s="258"/>
      <c r="F45" s="258"/>
      <c r="G45" s="258"/>
      <c r="H45" s="258"/>
      <c r="I45" s="259"/>
      <c r="J45" s="47"/>
    </row>
    <row r="46" spans="1:14" ht="6" customHeight="1">
      <c r="A46" s="108"/>
      <c r="B46" s="260"/>
      <c r="C46" s="260"/>
      <c r="D46" s="260"/>
      <c r="E46" s="260"/>
      <c r="F46" s="261"/>
      <c r="G46" s="261"/>
      <c r="H46" s="261"/>
      <c r="I46" s="91"/>
      <c r="J46" s="47"/>
    </row>
    <row r="47" spans="1:14" ht="15" customHeight="1">
      <c r="A47" s="107"/>
      <c r="B47" s="376" t="s">
        <v>221</v>
      </c>
      <c r="C47" s="376"/>
      <c r="D47" s="376"/>
      <c r="E47" s="376"/>
      <c r="F47" s="376"/>
      <c r="G47" s="376"/>
      <c r="H47" s="376"/>
      <c r="I47" s="376"/>
      <c r="J47" s="50"/>
    </row>
    <row r="48" spans="1:14" ht="9.75" customHeight="1">
      <c r="A48" s="107"/>
      <c r="B48" s="99"/>
      <c r="C48" s="108"/>
      <c r="D48" s="109"/>
      <c r="E48" s="109"/>
      <c r="F48" s="107"/>
      <c r="G48" s="135"/>
      <c r="H48" s="108"/>
      <c r="I48" s="109"/>
      <c r="J48" s="27"/>
    </row>
    <row r="49" spans="1:10" ht="50.1" customHeight="1">
      <c r="A49" s="107"/>
      <c r="B49" s="99"/>
      <c r="C49" s="111"/>
      <c r="D49" s="111"/>
      <c r="E49" s="422"/>
      <c r="F49" s="422"/>
      <c r="G49" s="422"/>
      <c r="H49" s="237"/>
      <c r="I49" s="109"/>
      <c r="J49" s="27"/>
    </row>
    <row r="50" spans="1:10" ht="14.1" customHeight="1">
      <c r="A50" s="107"/>
      <c r="B50" s="136"/>
      <c r="C50" s="262"/>
      <c r="D50" s="208"/>
      <c r="E50" s="411"/>
      <c r="F50" s="411"/>
      <c r="G50" s="411"/>
      <c r="H50" s="157"/>
      <c r="I50" s="125"/>
      <c r="J50" s="25"/>
    </row>
    <row r="51" spans="1:10" ht="14.1" customHeight="1">
      <c r="A51" s="107"/>
      <c r="B51" s="137"/>
      <c r="C51" s="263"/>
      <c r="D51" s="264"/>
      <c r="E51" s="405"/>
      <c r="F51" s="405"/>
      <c r="G51" s="405"/>
      <c r="H51" s="115"/>
      <c r="I51" s="125"/>
      <c r="J51" s="25"/>
    </row>
    <row r="52" spans="1:10">
      <c r="C52" s="260"/>
      <c r="D52" s="261"/>
      <c r="E52" s="261"/>
      <c r="F52" s="261"/>
      <c r="G52" s="261"/>
    </row>
  </sheetData>
  <sheetProtection formatCells="0" selectLockedCells="1"/>
  <mergeCells count="38">
    <mergeCell ref="B22:C22"/>
    <mergeCell ref="B7:C7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34:C34"/>
    <mergeCell ref="B35:C35"/>
    <mergeCell ref="B36:C36"/>
    <mergeCell ref="B37:C37"/>
    <mergeCell ref="B23:C23"/>
    <mergeCell ref="B24:C24"/>
    <mergeCell ref="B26:C26"/>
    <mergeCell ref="B28:C28"/>
    <mergeCell ref="B29:C29"/>
    <mergeCell ref="B30:C30"/>
    <mergeCell ref="E49:G49"/>
    <mergeCell ref="E50:G50"/>
    <mergeCell ref="E51:G51"/>
    <mergeCell ref="A3:I3"/>
    <mergeCell ref="A2:I2"/>
    <mergeCell ref="A4:I4"/>
    <mergeCell ref="A5:I5"/>
    <mergeCell ref="A6:I6"/>
    <mergeCell ref="B38:C38"/>
    <mergeCell ref="B40:C40"/>
    <mergeCell ref="B41:C41"/>
    <mergeCell ref="B42:C42"/>
    <mergeCell ref="B44:C44"/>
    <mergeCell ref="B47:I47"/>
    <mergeCell ref="B31:C31"/>
    <mergeCell ref="B33:C33"/>
  </mergeCells>
  <printOptions verticalCentered="1"/>
  <pageMargins left="1.1811023622047245" right="0.39370078740157483" top="0.39370078740157483" bottom="0.59055118110236227" header="0" footer="0"/>
  <pageSetup paperSize="9" scale="76" orientation="landscape" r:id="rId1"/>
  <ignoredErrors>
    <ignoredError sqref="D11:D13 E17:E18 F16 D29:D31 E35 F34:F38 E20" unlockedFormula="1"/>
    <ignoredError sqref="H3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showWhiteSpace="0" topLeftCell="A46" zoomScaleNormal="100" workbookViewId="0">
      <selection activeCell="N13" sqref="N13"/>
    </sheetView>
  </sheetViews>
  <sheetFormatPr baseColWidth="10" defaultRowHeight="12"/>
  <cols>
    <col min="1" max="1" width="1.28515625" style="237" customWidth="1"/>
    <col min="2" max="3" width="1.85546875" style="237" customWidth="1"/>
    <col min="4" max="4" width="3.42578125" style="237" customWidth="1"/>
    <col min="5" max="5" width="23.85546875" style="237" customWidth="1"/>
    <col min="6" max="6" width="21.42578125" style="237" customWidth="1"/>
    <col min="7" max="7" width="17.28515625" style="237" customWidth="1"/>
    <col min="8" max="9" width="18.7109375" style="288" customWidth="1"/>
    <col min="10" max="10" width="3" style="237" customWidth="1"/>
    <col min="11" max="11" width="3" style="28" customWidth="1"/>
    <col min="12" max="12" width="13.28515625" style="16" bestFit="1" customWidth="1"/>
    <col min="13" max="13" width="30.140625" style="16" bestFit="1" customWidth="1"/>
    <col min="14" max="16384" width="11.42578125" style="16"/>
  </cols>
  <sheetData>
    <row r="1" spans="1:11" s="20" customFormat="1" ht="18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6"/>
    </row>
    <row r="2" spans="1:11" s="20" customFormat="1" ht="16.5" customHeight="1">
      <c r="A2" s="360" t="s">
        <v>222</v>
      </c>
      <c r="B2" s="360"/>
      <c r="C2" s="360"/>
      <c r="D2" s="360"/>
      <c r="E2" s="360"/>
      <c r="F2" s="360"/>
      <c r="G2" s="360"/>
      <c r="H2" s="360"/>
      <c r="I2" s="360"/>
      <c r="J2" s="360"/>
      <c r="K2" s="55"/>
    </row>
    <row r="3" spans="1:11" ht="15" customHeight="1">
      <c r="A3" s="356" t="s">
        <v>156</v>
      </c>
      <c r="B3" s="356"/>
      <c r="C3" s="356"/>
      <c r="D3" s="356"/>
      <c r="E3" s="356"/>
      <c r="F3" s="356"/>
      <c r="G3" s="356"/>
      <c r="H3" s="356"/>
      <c r="I3" s="356"/>
      <c r="J3" s="356"/>
      <c r="K3" s="56"/>
    </row>
    <row r="4" spans="1:11" ht="13.5" customHeight="1">
      <c r="A4" s="356" t="s">
        <v>244</v>
      </c>
      <c r="B4" s="356"/>
      <c r="C4" s="356"/>
      <c r="D4" s="356"/>
      <c r="E4" s="356"/>
      <c r="F4" s="356"/>
      <c r="G4" s="356"/>
      <c r="H4" s="356"/>
      <c r="I4" s="356"/>
      <c r="J4" s="356"/>
      <c r="K4" s="56"/>
    </row>
    <row r="5" spans="1:11" s="20" customFormat="1" ht="9" customHeight="1">
      <c r="A5" s="439"/>
      <c r="B5" s="439"/>
      <c r="C5" s="439"/>
      <c r="D5" s="439"/>
      <c r="E5" s="439"/>
      <c r="F5" s="439"/>
      <c r="G5" s="439"/>
      <c r="H5" s="439"/>
      <c r="I5" s="439"/>
      <c r="J5" s="439"/>
      <c r="K5" s="45"/>
    </row>
    <row r="6" spans="1:11" s="20" customFormat="1" ht="31.5" customHeight="1">
      <c r="A6" s="268"/>
      <c r="B6" s="432" t="s">
        <v>75</v>
      </c>
      <c r="C6" s="432"/>
      <c r="D6" s="432"/>
      <c r="E6" s="432"/>
      <c r="F6" s="432"/>
      <c r="G6" s="269"/>
      <c r="H6" s="270">
        <v>2020</v>
      </c>
      <c r="I6" s="270">
        <v>2019</v>
      </c>
      <c r="J6" s="271"/>
      <c r="K6" s="59"/>
    </row>
    <row r="7" spans="1:11" s="20" customFormat="1" ht="3" customHeight="1">
      <c r="A7" s="79"/>
      <c r="B7" s="237"/>
      <c r="C7" s="237"/>
      <c r="D7" s="80"/>
      <c r="E7" s="80"/>
      <c r="F7" s="80"/>
      <c r="G7" s="80"/>
      <c r="H7" s="272"/>
      <c r="I7" s="272"/>
      <c r="J7" s="82"/>
      <c r="K7" s="28"/>
    </row>
    <row r="8" spans="1:11" s="20" customFormat="1" ht="4.5" customHeight="1">
      <c r="A8" s="123"/>
      <c r="B8" s="103"/>
      <c r="C8" s="144"/>
      <c r="D8" s="144"/>
      <c r="E8" s="144"/>
      <c r="F8" s="144"/>
      <c r="G8" s="144"/>
      <c r="H8" s="272"/>
      <c r="I8" s="272"/>
      <c r="J8" s="85"/>
      <c r="K8" s="21"/>
    </row>
    <row r="9" spans="1:11" ht="17.25" customHeight="1">
      <c r="A9" s="123"/>
      <c r="B9" s="430" t="s">
        <v>199</v>
      </c>
      <c r="C9" s="430"/>
      <c r="D9" s="430"/>
      <c r="E9" s="430"/>
      <c r="F9" s="430"/>
      <c r="G9" s="430"/>
      <c r="H9" s="272"/>
      <c r="I9" s="272"/>
      <c r="J9" s="85"/>
      <c r="K9" s="21"/>
    </row>
    <row r="10" spans="1:11" ht="7.5" customHeight="1">
      <c r="A10" s="123"/>
      <c r="B10" s="103"/>
      <c r="C10" s="144"/>
      <c r="D10" s="103"/>
      <c r="E10" s="103"/>
      <c r="F10" s="144"/>
      <c r="G10" s="144"/>
      <c r="H10" s="272"/>
      <c r="I10" s="272"/>
      <c r="J10" s="85"/>
      <c r="K10" s="21"/>
    </row>
    <row r="11" spans="1:11" ht="17.25" customHeight="1">
      <c r="A11" s="123"/>
      <c r="B11" s="103"/>
      <c r="C11" s="430" t="s">
        <v>66</v>
      </c>
      <c r="D11" s="430"/>
      <c r="E11" s="430"/>
      <c r="F11" s="430"/>
      <c r="G11" s="430"/>
      <c r="H11" s="273">
        <f>SUM(H12:H21)</f>
        <v>17381250913.369999</v>
      </c>
      <c r="I11" s="273">
        <f>SUM(I12:I21)</f>
        <v>24209459311.209999</v>
      </c>
      <c r="J11" s="85"/>
      <c r="K11" s="21"/>
    </row>
    <row r="12" spans="1:11" ht="15" customHeight="1">
      <c r="A12" s="123"/>
      <c r="B12" s="103"/>
      <c r="C12" s="144"/>
      <c r="D12" s="429" t="s">
        <v>83</v>
      </c>
      <c r="E12" s="429"/>
      <c r="F12" s="429"/>
      <c r="G12" s="429"/>
      <c r="H12" s="274">
        <v>1213723159.2</v>
      </c>
      <c r="I12" s="274">
        <v>1663901334.1400001</v>
      </c>
      <c r="J12" s="85"/>
      <c r="K12" s="21"/>
    </row>
    <row r="13" spans="1:11" ht="15" customHeight="1">
      <c r="A13" s="123"/>
      <c r="B13" s="103"/>
      <c r="C13" s="144"/>
      <c r="D13" s="429" t="s">
        <v>176</v>
      </c>
      <c r="E13" s="429"/>
      <c r="F13" s="429"/>
      <c r="G13" s="429"/>
      <c r="H13" s="274">
        <v>0</v>
      </c>
      <c r="I13" s="274">
        <v>0</v>
      </c>
      <c r="J13" s="85"/>
      <c r="K13" s="21"/>
    </row>
    <row r="14" spans="1:11" ht="15" customHeight="1">
      <c r="A14" s="123"/>
      <c r="B14" s="103"/>
      <c r="C14" s="275"/>
      <c r="D14" s="429" t="s">
        <v>158</v>
      </c>
      <c r="E14" s="429"/>
      <c r="F14" s="429"/>
      <c r="G14" s="429"/>
      <c r="H14" s="274">
        <v>0</v>
      </c>
      <c r="I14" s="274">
        <v>0</v>
      </c>
      <c r="J14" s="85"/>
      <c r="K14" s="21"/>
    </row>
    <row r="15" spans="1:11" ht="15" customHeight="1">
      <c r="A15" s="123"/>
      <c r="B15" s="103"/>
      <c r="C15" s="275"/>
      <c r="D15" s="429" t="s">
        <v>89</v>
      </c>
      <c r="E15" s="429"/>
      <c r="F15" s="429"/>
      <c r="G15" s="429"/>
      <c r="H15" s="274">
        <v>337201710.18000001</v>
      </c>
      <c r="I15" s="274">
        <v>439500344.18000001</v>
      </c>
      <c r="J15" s="85"/>
      <c r="K15" s="21"/>
    </row>
    <row r="16" spans="1:11" ht="15" customHeight="1">
      <c r="A16" s="123"/>
      <c r="B16" s="103"/>
      <c r="C16" s="275"/>
      <c r="D16" s="429" t="s">
        <v>220</v>
      </c>
      <c r="E16" s="429"/>
      <c r="F16" s="429"/>
      <c r="G16" s="429"/>
      <c r="H16" s="274">
        <v>111799468.54000001</v>
      </c>
      <c r="I16" s="274">
        <v>183562240.36000001</v>
      </c>
      <c r="J16" s="85"/>
      <c r="K16" s="21"/>
    </row>
    <row r="17" spans="1:11" ht="15" customHeight="1">
      <c r="A17" s="123"/>
      <c r="B17" s="103"/>
      <c r="C17" s="275"/>
      <c r="D17" s="429" t="s">
        <v>215</v>
      </c>
      <c r="E17" s="429"/>
      <c r="F17" s="429"/>
      <c r="G17" s="429"/>
      <c r="H17" s="274">
        <v>41347012.100000001</v>
      </c>
      <c r="I17" s="274">
        <v>113078211.97</v>
      </c>
      <c r="J17" s="85"/>
      <c r="K17" s="21"/>
    </row>
    <row r="18" spans="1:11" ht="15" customHeight="1">
      <c r="A18" s="123"/>
      <c r="B18" s="103"/>
      <c r="C18" s="275"/>
      <c r="D18" s="429" t="s">
        <v>216</v>
      </c>
      <c r="E18" s="429"/>
      <c r="F18" s="429"/>
      <c r="G18" s="429"/>
      <c r="H18" s="274">
        <v>0</v>
      </c>
      <c r="I18" s="274">
        <v>0</v>
      </c>
      <c r="J18" s="85"/>
      <c r="K18" s="21"/>
    </row>
    <row r="19" spans="1:11" ht="28.5" customHeight="1">
      <c r="A19" s="123"/>
      <c r="B19" s="103"/>
      <c r="C19" s="275"/>
      <c r="D19" s="433" t="s">
        <v>218</v>
      </c>
      <c r="E19" s="433"/>
      <c r="F19" s="433"/>
      <c r="G19" s="433"/>
      <c r="H19" s="276">
        <v>15676117672.209999</v>
      </c>
      <c r="I19" s="276">
        <v>21808691393.599998</v>
      </c>
      <c r="J19" s="85"/>
      <c r="K19" s="21"/>
    </row>
    <row r="20" spans="1:11" ht="15" customHeight="1">
      <c r="A20" s="123"/>
      <c r="B20" s="103"/>
      <c r="C20" s="275"/>
      <c r="D20" s="429" t="s">
        <v>219</v>
      </c>
      <c r="E20" s="429"/>
      <c r="F20" s="429"/>
      <c r="G20" s="429"/>
      <c r="H20" s="274">
        <v>0</v>
      </c>
      <c r="I20" s="274">
        <v>0</v>
      </c>
      <c r="J20" s="85"/>
      <c r="K20" s="21"/>
    </row>
    <row r="21" spans="1:11" ht="15" customHeight="1">
      <c r="A21" s="123"/>
      <c r="B21" s="103"/>
      <c r="C21" s="275"/>
      <c r="D21" s="429" t="s">
        <v>177</v>
      </c>
      <c r="E21" s="429"/>
      <c r="F21" s="429"/>
      <c r="G21" s="231"/>
      <c r="H21" s="274">
        <v>1061891.1399999999</v>
      </c>
      <c r="I21" s="274">
        <v>725786.96</v>
      </c>
      <c r="J21" s="85"/>
      <c r="K21" s="21"/>
    </row>
    <row r="22" spans="1:11" ht="6.75" customHeight="1">
      <c r="A22" s="123"/>
      <c r="B22" s="103"/>
      <c r="C22" s="144"/>
      <c r="D22" s="103"/>
      <c r="E22" s="103"/>
      <c r="F22" s="144"/>
      <c r="G22" s="144"/>
      <c r="H22" s="272"/>
      <c r="I22" s="272"/>
      <c r="J22" s="85"/>
      <c r="K22" s="21"/>
    </row>
    <row r="23" spans="1:11" ht="15" customHeight="1">
      <c r="A23" s="123"/>
      <c r="B23" s="103"/>
      <c r="C23" s="430" t="s">
        <v>67</v>
      </c>
      <c r="D23" s="430"/>
      <c r="E23" s="430"/>
      <c r="F23" s="430"/>
      <c r="G23" s="430"/>
      <c r="H23" s="273">
        <f>SUM(H24:H39)</f>
        <v>15073276619.58</v>
      </c>
      <c r="I23" s="273">
        <f>SUM(I24:I39)</f>
        <v>21369566067.900002</v>
      </c>
      <c r="J23" s="85"/>
      <c r="K23" s="21"/>
    </row>
    <row r="24" spans="1:11" ht="15" customHeight="1">
      <c r="A24" s="123"/>
      <c r="B24" s="103"/>
      <c r="C24" s="277"/>
      <c r="D24" s="429" t="s">
        <v>161</v>
      </c>
      <c r="E24" s="429"/>
      <c r="F24" s="429"/>
      <c r="G24" s="429"/>
      <c r="H24" s="274">
        <v>4538906108.2399998</v>
      </c>
      <c r="I24" s="274">
        <v>6490241190.75</v>
      </c>
      <c r="J24" s="85"/>
      <c r="K24" s="21"/>
    </row>
    <row r="25" spans="1:11" ht="15" customHeight="1">
      <c r="A25" s="123"/>
      <c r="B25" s="103"/>
      <c r="C25" s="277"/>
      <c r="D25" s="429" t="s">
        <v>86</v>
      </c>
      <c r="E25" s="429"/>
      <c r="F25" s="429"/>
      <c r="G25" s="429"/>
      <c r="H25" s="274">
        <v>290056770.94</v>
      </c>
      <c r="I25" s="274">
        <v>511710483.87</v>
      </c>
      <c r="J25" s="85"/>
      <c r="K25" s="21"/>
    </row>
    <row r="26" spans="1:11" ht="15" customHeight="1">
      <c r="A26" s="123"/>
      <c r="B26" s="103"/>
      <c r="C26" s="277"/>
      <c r="D26" s="429" t="s">
        <v>88</v>
      </c>
      <c r="E26" s="429"/>
      <c r="F26" s="429"/>
      <c r="G26" s="429"/>
      <c r="H26" s="274">
        <v>772595289.60000002</v>
      </c>
      <c r="I26" s="274">
        <v>1428284645.3800001</v>
      </c>
      <c r="J26" s="85"/>
      <c r="K26" s="21"/>
    </row>
    <row r="27" spans="1:11" ht="15" customHeight="1">
      <c r="A27" s="123"/>
      <c r="B27" s="103"/>
      <c r="C27" s="277"/>
      <c r="D27" s="429" t="s">
        <v>90</v>
      </c>
      <c r="E27" s="429"/>
      <c r="F27" s="429"/>
      <c r="G27" s="429"/>
      <c r="H27" s="274">
        <v>618360621.45000005</v>
      </c>
      <c r="I27" s="274">
        <v>810202769.30999994</v>
      </c>
      <c r="J27" s="85"/>
      <c r="K27" s="21"/>
    </row>
    <row r="28" spans="1:11" ht="15" customHeight="1">
      <c r="A28" s="123"/>
      <c r="B28" s="103"/>
      <c r="C28" s="277"/>
      <c r="D28" s="429" t="s">
        <v>164</v>
      </c>
      <c r="E28" s="429"/>
      <c r="F28" s="429"/>
      <c r="G28" s="429"/>
      <c r="H28" s="274">
        <v>4779781898.9700003</v>
      </c>
      <c r="I28" s="274">
        <v>6518851756.54</v>
      </c>
      <c r="J28" s="85"/>
      <c r="K28" s="21"/>
    </row>
    <row r="29" spans="1:11" ht="15" customHeight="1">
      <c r="A29" s="123"/>
      <c r="B29" s="103"/>
      <c r="C29" s="277"/>
      <c r="D29" s="429" t="s">
        <v>166</v>
      </c>
      <c r="E29" s="429"/>
      <c r="F29" s="429"/>
      <c r="G29" s="429"/>
      <c r="H29" s="274">
        <v>32761502.309999999</v>
      </c>
      <c r="I29" s="274">
        <v>0</v>
      </c>
      <c r="J29" s="85"/>
      <c r="K29" s="21"/>
    </row>
    <row r="30" spans="1:11" ht="15" customHeight="1">
      <c r="A30" s="123"/>
      <c r="B30" s="103"/>
      <c r="C30" s="277"/>
      <c r="D30" s="429" t="s">
        <v>93</v>
      </c>
      <c r="E30" s="429"/>
      <c r="F30" s="429"/>
      <c r="G30" s="429"/>
      <c r="H30" s="274">
        <v>255859231.41</v>
      </c>
      <c r="I30" s="274">
        <v>437310290.94</v>
      </c>
      <c r="J30" s="85"/>
      <c r="K30" s="21"/>
    </row>
    <row r="31" spans="1:11" ht="15" customHeight="1">
      <c r="A31" s="123"/>
      <c r="B31" s="103"/>
      <c r="C31" s="277"/>
      <c r="D31" s="429" t="s">
        <v>94</v>
      </c>
      <c r="E31" s="429"/>
      <c r="F31" s="429"/>
      <c r="G31" s="429"/>
      <c r="H31" s="274">
        <v>0</v>
      </c>
      <c r="I31" s="274">
        <v>0</v>
      </c>
      <c r="J31" s="85"/>
      <c r="K31" s="21"/>
    </row>
    <row r="32" spans="1:11" ht="15" customHeight="1">
      <c r="A32" s="123"/>
      <c r="B32" s="103"/>
      <c r="C32" s="277"/>
      <c r="D32" s="429" t="s">
        <v>96</v>
      </c>
      <c r="E32" s="429"/>
      <c r="F32" s="429"/>
      <c r="G32" s="429"/>
      <c r="H32" s="274">
        <v>90465330.530000001</v>
      </c>
      <c r="I32" s="274">
        <v>109031847.40000001</v>
      </c>
      <c r="J32" s="85"/>
      <c r="K32" s="21"/>
    </row>
    <row r="33" spans="1:11" ht="15" customHeight="1">
      <c r="A33" s="123"/>
      <c r="B33" s="103"/>
      <c r="C33" s="277"/>
      <c r="D33" s="429" t="s">
        <v>97</v>
      </c>
      <c r="E33" s="429"/>
      <c r="F33" s="429"/>
      <c r="G33" s="429"/>
      <c r="H33" s="274">
        <v>0</v>
      </c>
      <c r="I33" s="274">
        <v>0</v>
      </c>
      <c r="J33" s="85"/>
      <c r="K33" s="21"/>
    </row>
    <row r="34" spans="1:11" ht="15" customHeight="1">
      <c r="A34" s="123"/>
      <c r="B34" s="103"/>
      <c r="C34" s="277"/>
      <c r="D34" s="429" t="s">
        <v>98</v>
      </c>
      <c r="E34" s="429"/>
      <c r="F34" s="429"/>
      <c r="G34" s="429"/>
      <c r="H34" s="274">
        <v>0</v>
      </c>
      <c r="I34" s="274">
        <v>0</v>
      </c>
      <c r="J34" s="85"/>
      <c r="K34" s="21"/>
    </row>
    <row r="35" spans="1:11" ht="15" customHeight="1">
      <c r="A35" s="123"/>
      <c r="B35" s="103"/>
      <c r="C35" s="277"/>
      <c r="D35" s="429" t="s">
        <v>100</v>
      </c>
      <c r="E35" s="429"/>
      <c r="F35" s="429"/>
      <c r="G35" s="429"/>
      <c r="H35" s="274">
        <v>0</v>
      </c>
      <c r="I35" s="274">
        <v>0</v>
      </c>
      <c r="J35" s="85"/>
      <c r="K35" s="21"/>
    </row>
    <row r="36" spans="1:11" ht="15" customHeight="1">
      <c r="A36" s="123"/>
      <c r="B36" s="103"/>
      <c r="C36" s="277"/>
      <c r="D36" s="429" t="s">
        <v>168</v>
      </c>
      <c r="E36" s="429"/>
      <c r="F36" s="429"/>
      <c r="G36" s="429"/>
      <c r="H36" s="274">
        <v>1968247327.0699999</v>
      </c>
      <c r="I36" s="274">
        <v>2766032963.7199998</v>
      </c>
      <c r="J36" s="85"/>
      <c r="K36" s="21"/>
    </row>
    <row r="37" spans="1:11" ht="15" customHeight="1">
      <c r="A37" s="123"/>
      <c r="B37" s="103"/>
      <c r="C37" s="277"/>
      <c r="D37" s="429" t="s">
        <v>130</v>
      </c>
      <c r="E37" s="429"/>
      <c r="F37" s="429"/>
      <c r="G37" s="429"/>
      <c r="H37" s="274">
        <v>1283222472.0999999</v>
      </c>
      <c r="I37" s="274">
        <v>1543404435</v>
      </c>
      <c r="J37" s="85"/>
      <c r="K37" s="21"/>
    </row>
    <row r="38" spans="1:11" ht="15" customHeight="1">
      <c r="A38" s="123"/>
      <c r="B38" s="103"/>
      <c r="C38" s="277"/>
      <c r="D38" s="429" t="s">
        <v>107</v>
      </c>
      <c r="E38" s="429"/>
      <c r="F38" s="429"/>
      <c r="G38" s="429"/>
      <c r="H38" s="274">
        <v>443020066.95999998</v>
      </c>
      <c r="I38" s="274">
        <v>754495684.99000001</v>
      </c>
      <c r="J38" s="85"/>
      <c r="K38" s="21"/>
    </row>
    <row r="39" spans="1:11" ht="15" customHeight="1">
      <c r="A39" s="123"/>
      <c r="B39" s="103"/>
      <c r="C39" s="277"/>
      <c r="D39" s="429" t="s">
        <v>178</v>
      </c>
      <c r="E39" s="429"/>
      <c r="F39" s="429"/>
      <c r="G39" s="429"/>
      <c r="H39" s="274">
        <v>0</v>
      </c>
      <c r="I39" s="274">
        <v>0</v>
      </c>
      <c r="J39" s="85"/>
      <c r="K39" s="21"/>
    </row>
    <row r="40" spans="1:11" ht="5.25" customHeight="1">
      <c r="A40" s="123"/>
      <c r="B40" s="103"/>
      <c r="C40" s="144"/>
      <c r="D40" s="103"/>
      <c r="E40" s="103"/>
      <c r="F40" s="144"/>
      <c r="G40" s="144"/>
      <c r="H40" s="272"/>
      <c r="I40" s="272"/>
      <c r="J40" s="85"/>
      <c r="K40" s="21"/>
    </row>
    <row r="41" spans="1:11" s="32" customFormat="1" ht="12" customHeight="1">
      <c r="A41" s="278"/>
      <c r="B41" s="436" t="s">
        <v>170</v>
      </c>
      <c r="C41" s="436"/>
      <c r="D41" s="436"/>
      <c r="E41" s="436"/>
      <c r="F41" s="436"/>
      <c r="G41" s="436"/>
      <c r="H41" s="279">
        <f>H11-H23</f>
        <v>2307974293.789999</v>
      </c>
      <c r="I41" s="279">
        <f>I11-I23</f>
        <v>2839893243.3099976</v>
      </c>
      <c r="J41" s="280"/>
      <c r="K41" s="54"/>
    </row>
    <row r="42" spans="1:11" s="32" customFormat="1" ht="6" customHeight="1">
      <c r="A42" s="278"/>
      <c r="B42" s="281"/>
      <c r="C42" s="277"/>
      <c r="D42" s="277"/>
      <c r="E42" s="277"/>
      <c r="F42" s="277"/>
      <c r="G42" s="277"/>
      <c r="H42" s="279"/>
      <c r="I42" s="279"/>
      <c r="J42" s="280"/>
      <c r="K42" s="54"/>
    </row>
    <row r="43" spans="1:11" s="32" customFormat="1" ht="12.75">
      <c r="A43" s="278"/>
      <c r="B43" s="426" t="s">
        <v>157</v>
      </c>
      <c r="C43" s="426"/>
      <c r="D43" s="426"/>
      <c r="E43" s="426"/>
      <c r="F43" s="426"/>
      <c r="G43" s="426"/>
      <c r="H43" s="272"/>
      <c r="I43" s="272"/>
      <c r="J43" s="122"/>
      <c r="K43" s="20"/>
    </row>
    <row r="44" spans="1:11" s="32" customFormat="1" ht="12.75">
      <c r="A44" s="278"/>
      <c r="B44" s="281"/>
      <c r="C44" s="103"/>
      <c r="D44" s="144"/>
      <c r="E44" s="144"/>
      <c r="F44" s="144"/>
      <c r="G44" s="144"/>
      <c r="H44" s="272"/>
      <c r="I44" s="272"/>
      <c r="J44" s="122"/>
      <c r="K44" s="20"/>
    </row>
    <row r="45" spans="1:11" s="32" customFormat="1" ht="12.75">
      <c r="A45" s="278"/>
      <c r="B45" s="281"/>
      <c r="C45" s="431" t="s">
        <v>66</v>
      </c>
      <c r="D45" s="431"/>
      <c r="E45" s="431"/>
      <c r="F45" s="431"/>
      <c r="G45" s="431"/>
      <c r="H45" s="273">
        <f>SUM(H46:H48)</f>
        <v>119454431.52</v>
      </c>
      <c r="I45" s="273">
        <f>SUM(I46:I48)</f>
        <v>209230279.63</v>
      </c>
      <c r="J45" s="122"/>
      <c r="K45" s="20"/>
    </row>
    <row r="46" spans="1:11" s="32" customFormat="1">
      <c r="A46" s="278"/>
      <c r="B46" s="281"/>
      <c r="C46" s="103"/>
      <c r="D46" s="437" t="s">
        <v>32</v>
      </c>
      <c r="E46" s="437"/>
      <c r="F46" s="437"/>
      <c r="G46" s="437"/>
      <c r="H46" s="274">
        <v>88082808.489999995</v>
      </c>
      <c r="I46" s="274">
        <v>179351381.74000001</v>
      </c>
      <c r="J46" s="122"/>
      <c r="K46" s="20"/>
    </row>
    <row r="47" spans="1:11" s="32" customFormat="1">
      <c r="A47" s="278"/>
      <c r="B47" s="281"/>
      <c r="C47" s="103"/>
      <c r="D47" s="437" t="s">
        <v>34</v>
      </c>
      <c r="E47" s="437"/>
      <c r="F47" s="437"/>
      <c r="G47" s="437"/>
      <c r="H47" s="274">
        <v>31371623.030000001</v>
      </c>
      <c r="I47" s="274">
        <v>28175209.949999999</v>
      </c>
      <c r="J47" s="122"/>
      <c r="K47" s="20"/>
    </row>
    <row r="48" spans="1:11" s="32" customFormat="1">
      <c r="A48" s="278"/>
      <c r="B48" s="281"/>
      <c r="C48" s="103"/>
      <c r="D48" s="434" t="s">
        <v>179</v>
      </c>
      <c r="E48" s="434"/>
      <c r="F48" s="434"/>
      <c r="G48" s="434"/>
      <c r="H48" s="274">
        <v>0</v>
      </c>
      <c r="I48" s="274">
        <v>1703687.94</v>
      </c>
      <c r="J48" s="122"/>
      <c r="K48" s="20"/>
    </row>
    <row r="49" spans="1:12" s="32" customFormat="1">
      <c r="A49" s="278"/>
      <c r="B49" s="281"/>
      <c r="C49" s="103"/>
      <c r="D49" s="282"/>
      <c r="E49" s="110"/>
      <c r="F49" s="110"/>
      <c r="G49" s="110"/>
      <c r="H49" s="159"/>
      <c r="I49" s="159"/>
      <c r="J49" s="122"/>
      <c r="K49" s="20"/>
    </row>
    <row r="50" spans="1:12" s="32" customFormat="1" ht="12.75">
      <c r="A50" s="278"/>
      <c r="B50" s="281"/>
      <c r="C50" s="431" t="s">
        <v>67</v>
      </c>
      <c r="D50" s="431"/>
      <c r="E50" s="431"/>
      <c r="F50" s="431"/>
      <c r="G50" s="431"/>
      <c r="H50" s="273">
        <f>SUM(H51:H53)</f>
        <v>1390088697.5700002</v>
      </c>
      <c r="I50" s="273">
        <f>SUM(I51:I53)</f>
        <v>1805638622.03</v>
      </c>
      <c r="J50" s="122"/>
      <c r="K50" s="20"/>
    </row>
    <row r="51" spans="1:12" s="32" customFormat="1">
      <c r="A51" s="278"/>
      <c r="B51" s="281"/>
      <c r="C51" s="103"/>
      <c r="D51" s="434" t="s">
        <v>32</v>
      </c>
      <c r="E51" s="434"/>
      <c r="F51" s="434"/>
      <c r="G51" s="434"/>
      <c r="H51" s="274">
        <v>1248592325.9000001</v>
      </c>
      <c r="I51" s="274">
        <v>1699117933.1099999</v>
      </c>
      <c r="J51" s="122"/>
      <c r="K51" s="20"/>
      <c r="L51" s="38"/>
    </row>
    <row r="52" spans="1:12" s="32" customFormat="1">
      <c r="A52" s="278"/>
      <c r="B52" s="281"/>
      <c r="C52" s="103"/>
      <c r="D52" s="434" t="s">
        <v>34</v>
      </c>
      <c r="E52" s="434"/>
      <c r="F52" s="434"/>
      <c r="G52" s="434"/>
      <c r="H52" s="274">
        <v>141087325.97</v>
      </c>
      <c r="I52" s="274">
        <v>99207289.230000004</v>
      </c>
      <c r="J52" s="122"/>
      <c r="K52" s="20"/>
    </row>
    <row r="53" spans="1:12" s="32" customFormat="1">
      <c r="A53" s="278"/>
      <c r="B53" s="281"/>
      <c r="C53" s="103"/>
      <c r="D53" s="434" t="s">
        <v>180</v>
      </c>
      <c r="E53" s="434"/>
      <c r="F53" s="434"/>
      <c r="G53" s="434"/>
      <c r="H53" s="274">
        <v>409045.7</v>
      </c>
      <c r="I53" s="274">
        <v>7313399.6900000004</v>
      </c>
      <c r="J53" s="122"/>
      <c r="K53" s="20"/>
    </row>
    <row r="54" spans="1:12" s="32" customFormat="1" ht="12.75">
      <c r="A54" s="278"/>
      <c r="B54" s="436" t="s">
        <v>159</v>
      </c>
      <c r="C54" s="436"/>
      <c r="D54" s="436"/>
      <c r="E54" s="436"/>
      <c r="F54" s="436"/>
      <c r="G54" s="436"/>
      <c r="H54" s="273">
        <f>H45-H50</f>
        <v>-1270634266.0500002</v>
      </c>
      <c r="I54" s="273">
        <f>I45-I50</f>
        <v>-1596408342.4000001</v>
      </c>
      <c r="J54" s="122"/>
      <c r="K54" s="20"/>
    </row>
    <row r="55" spans="1:12" s="32" customFormat="1" ht="6.75" customHeight="1">
      <c r="A55" s="278"/>
      <c r="B55" s="281"/>
      <c r="C55" s="103"/>
      <c r="D55" s="110"/>
      <c r="E55" s="110"/>
      <c r="F55" s="110"/>
      <c r="G55" s="110"/>
      <c r="H55" s="159"/>
      <c r="I55" s="159"/>
      <c r="J55" s="122"/>
      <c r="K55" s="20"/>
    </row>
    <row r="56" spans="1:12" s="32" customFormat="1" ht="5.25" customHeight="1">
      <c r="A56" s="278"/>
      <c r="B56" s="281"/>
      <c r="C56" s="107"/>
      <c r="D56" s="110"/>
      <c r="E56" s="110"/>
      <c r="F56" s="110"/>
      <c r="G56" s="110"/>
      <c r="H56" s="159"/>
      <c r="I56" s="159"/>
      <c r="J56" s="122"/>
      <c r="K56" s="20"/>
    </row>
    <row r="57" spans="1:12" s="32" customFormat="1" ht="12.75">
      <c r="A57" s="278"/>
      <c r="B57" s="426" t="s">
        <v>160</v>
      </c>
      <c r="C57" s="426"/>
      <c r="D57" s="426"/>
      <c r="E57" s="426"/>
      <c r="F57" s="426"/>
      <c r="G57" s="426"/>
      <c r="H57" s="138"/>
      <c r="I57" s="138"/>
      <c r="J57" s="122"/>
      <c r="K57" s="20"/>
    </row>
    <row r="58" spans="1:12" s="32" customFormat="1" ht="6.75" customHeight="1">
      <c r="A58" s="278"/>
      <c r="B58" s="281"/>
      <c r="C58" s="103"/>
      <c r="D58" s="144"/>
      <c r="E58" s="103"/>
      <c r="F58" s="231"/>
      <c r="G58" s="231"/>
      <c r="H58" s="272"/>
      <c r="I58" s="272"/>
      <c r="J58" s="122"/>
      <c r="K58" s="20"/>
    </row>
    <row r="59" spans="1:12" s="32" customFormat="1" ht="12.75">
      <c r="A59" s="278"/>
      <c r="B59" s="281"/>
      <c r="C59" s="431" t="s">
        <v>66</v>
      </c>
      <c r="D59" s="431"/>
      <c r="E59" s="431"/>
      <c r="F59" s="431"/>
      <c r="G59" s="431"/>
      <c r="H59" s="273">
        <f>H60+H63</f>
        <v>62023614207.019997</v>
      </c>
      <c r="I59" s="273">
        <f>I60+I63</f>
        <v>61584335119.5</v>
      </c>
      <c r="J59" s="122"/>
      <c r="K59" s="20"/>
    </row>
    <row r="60" spans="1:12" s="32" customFormat="1">
      <c r="A60" s="278"/>
      <c r="B60" s="281"/>
      <c r="C60" s="107"/>
      <c r="D60" s="434" t="s">
        <v>162</v>
      </c>
      <c r="E60" s="434"/>
      <c r="F60" s="434"/>
      <c r="G60" s="434"/>
      <c r="H60" s="274">
        <f>+H61+H62</f>
        <v>-27417846.300000001</v>
      </c>
      <c r="I60" s="274">
        <f>+I61+I62</f>
        <v>-32268357.030000001</v>
      </c>
      <c r="J60" s="122"/>
      <c r="K60" s="20"/>
    </row>
    <row r="61" spans="1:12" s="32" customFormat="1">
      <c r="A61" s="278"/>
      <c r="B61" s="281"/>
      <c r="C61" s="103"/>
      <c r="D61" s="275" t="s">
        <v>163</v>
      </c>
      <c r="E61" s="275"/>
      <c r="F61" s="275"/>
      <c r="G61" s="283"/>
      <c r="H61" s="274">
        <v>-27417846.300000001</v>
      </c>
      <c r="I61" s="274">
        <v>-32268357.030000001</v>
      </c>
      <c r="J61" s="122"/>
      <c r="K61" s="20"/>
    </row>
    <row r="62" spans="1:12" s="32" customFormat="1">
      <c r="A62" s="278"/>
      <c r="B62" s="281"/>
      <c r="C62" s="103"/>
      <c r="D62" s="275" t="s">
        <v>165</v>
      </c>
      <c r="E62" s="275"/>
      <c r="F62" s="275"/>
      <c r="G62" s="283"/>
      <c r="H62" s="274">
        <v>0</v>
      </c>
      <c r="I62" s="274">
        <v>0</v>
      </c>
      <c r="J62" s="122"/>
      <c r="K62" s="20"/>
    </row>
    <row r="63" spans="1:12" s="32" customFormat="1">
      <c r="A63" s="278"/>
      <c r="B63" s="281"/>
      <c r="C63" s="103"/>
      <c r="D63" s="434" t="s">
        <v>181</v>
      </c>
      <c r="E63" s="434"/>
      <c r="F63" s="434"/>
      <c r="G63" s="434"/>
      <c r="H63" s="274">
        <v>62051032053.32</v>
      </c>
      <c r="I63" s="274">
        <v>61616603476.529999</v>
      </c>
      <c r="J63" s="122"/>
      <c r="K63" s="20"/>
    </row>
    <row r="64" spans="1:12" s="32" customFormat="1">
      <c r="A64" s="278"/>
      <c r="B64" s="281"/>
      <c r="C64" s="103"/>
      <c r="D64" s="282"/>
      <c r="E64" s="110"/>
      <c r="F64" s="110"/>
      <c r="G64" s="110"/>
      <c r="H64" s="159"/>
      <c r="I64" s="159"/>
      <c r="J64" s="122"/>
      <c r="K64" s="20"/>
    </row>
    <row r="65" spans="1:15" s="32" customFormat="1" ht="12.75">
      <c r="A65" s="278"/>
      <c r="B65" s="281"/>
      <c r="C65" s="431" t="s">
        <v>67</v>
      </c>
      <c r="D65" s="431"/>
      <c r="E65" s="431"/>
      <c r="F65" s="431"/>
      <c r="G65" s="431"/>
      <c r="H65" s="273">
        <f>H66+H69</f>
        <v>62176761891.149994</v>
      </c>
      <c r="I65" s="273">
        <f>I66+I69</f>
        <v>62174397234.43</v>
      </c>
      <c r="J65" s="122"/>
      <c r="K65" s="20"/>
    </row>
    <row r="66" spans="1:15" s="32" customFormat="1">
      <c r="A66" s="278"/>
      <c r="B66" s="281"/>
      <c r="C66" s="103"/>
      <c r="D66" s="434" t="s">
        <v>167</v>
      </c>
      <c r="E66" s="434"/>
      <c r="F66" s="434"/>
      <c r="G66" s="434"/>
      <c r="H66" s="274">
        <f>+H67+H68</f>
        <v>152222241.58000001</v>
      </c>
      <c r="I66" s="274">
        <f>+I67+I68</f>
        <v>253177707.21000001</v>
      </c>
      <c r="J66" s="122"/>
      <c r="K66" s="20"/>
    </row>
    <row r="67" spans="1:15" s="32" customFormat="1">
      <c r="A67" s="278"/>
      <c r="B67" s="281"/>
      <c r="C67" s="103"/>
      <c r="D67" s="275" t="s">
        <v>163</v>
      </c>
      <c r="E67" s="275"/>
      <c r="F67" s="275"/>
      <c r="G67" s="283"/>
      <c r="H67" s="274">
        <v>152222241.58000001</v>
      </c>
      <c r="I67" s="274">
        <v>253177707.21000001</v>
      </c>
      <c r="J67" s="122"/>
      <c r="K67" s="20"/>
    </row>
    <row r="68" spans="1:15" s="32" customFormat="1">
      <c r="A68" s="278"/>
      <c r="B68" s="281"/>
      <c r="C68" s="107"/>
      <c r="D68" s="275" t="s">
        <v>165</v>
      </c>
      <c r="E68" s="275"/>
      <c r="F68" s="275"/>
      <c r="G68" s="283"/>
      <c r="H68" s="274">
        <v>0</v>
      </c>
      <c r="I68" s="274">
        <v>0</v>
      </c>
      <c r="J68" s="122"/>
      <c r="K68" s="20"/>
    </row>
    <row r="69" spans="1:15" s="32" customFormat="1">
      <c r="A69" s="278"/>
      <c r="B69" s="281"/>
      <c r="C69" s="103"/>
      <c r="D69" s="434" t="s">
        <v>182</v>
      </c>
      <c r="E69" s="434"/>
      <c r="F69" s="434"/>
      <c r="G69" s="434"/>
      <c r="H69" s="274">
        <v>62024539649.569992</v>
      </c>
      <c r="I69" s="274">
        <v>61921219527.220001</v>
      </c>
      <c r="J69" s="122"/>
      <c r="K69" s="20"/>
    </row>
    <row r="70" spans="1:15" s="32" customFormat="1">
      <c r="A70" s="278"/>
      <c r="B70" s="281"/>
      <c r="C70" s="103"/>
      <c r="D70" s="282"/>
      <c r="E70" s="110"/>
      <c r="F70" s="110"/>
      <c r="G70" s="110"/>
      <c r="H70" s="159"/>
      <c r="I70" s="159"/>
      <c r="J70" s="122"/>
      <c r="K70" s="20"/>
    </row>
    <row r="71" spans="1:15" s="32" customFormat="1" ht="12.75">
      <c r="A71" s="278"/>
      <c r="B71" s="436" t="s">
        <v>169</v>
      </c>
      <c r="C71" s="436"/>
      <c r="D71" s="436"/>
      <c r="E71" s="436"/>
      <c r="F71" s="436"/>
      <c r="G71" s="436"/>
      <c r="H71" s="273">
        <f>H59-H65</f>
        <v>-153147684.12999725</v>
      </c>
      <c r="I71" s="273">
        <f>I59-I65</f>
        <v>-590062114.93000031</v>
      </c>
      <c r="J71" s="122"/>
      <c r="K71" s="20"/>
    </row>
    <row r="72" spans="1:15" s="32" customFormat="1">
      <c r="A72" s="278"/>
      <c r="B72" s="281"/>
      <c r="C72" s="103"/>
      <c r="D72" s="110"/>
      <c r="E72" s="110"/>
      <c r="F72" s="110"/>
      <c r="G72" s="110"/>
      <c r="H72" s="159"/>
      <c r="I72" s="159"/>
      <c r="J72" s="122"/>
      <c r="K72" s="20"/>
    </row>
    <row r="73" spans="1:15" s="32" customFormat="1" ht="0.75" customHeight="1">
      <c r="A73" s="278"/>
      <c r="B73" s="281"/>
      <c r="C73" s="103"/>
      <c r="D73" s="110"/>
      <c r="E73" s="110"/>
      <c r="F73" s="110"/>
      <c r="G73" s="110"/>
      <c r="H73" s="159"/>
      <c r="I73" s="159"/>
      <c r="J73" s="122"/>
      <c r="K73" s="20"/>
    </row>
    <row r="74" spans="1:15" s="32" customFormat="1" ht="12.75">
      <c r="A74" s="278"/>
      <c r="B74" s="436" t="s">
        <v>171</v>
      </c>
      <c r="C74" s="436"/>
      <c r="D74" s="436"/>
      <c r="E74" s="436"/>
      <c r="F74" s="436"/>
      <c r="G74" s="436"/>
      <c r="H74" s="279">
        <f>H41+H54+H71</f>
        <v>884192343.61000156</v>
      </c>
      <c r="I74" s="279">
        <f>I41+I54+I71</f>
        <v>653422785.97999716</v>
      </c>
      <c r="J74" s="122"/>
      <c r="K74" s="20"/>
    </row>
    <row r="75" spans="1:15" s="32" customFormat="1" ht="10.5" customHeight="1">
      <c r="A75" s="278"/>
      <c r="B75" s="281"/>
      <c r="C75" s="110"/>
      <c r="D75" s="110"/>
      <c r="E75" s="110"/>
      <c r="F75" s="110"/>
      <c r="G75" s="110"/>
      <c r="H75" s="159"/>
      <c r="I75" s="159"/>
      <c r="J75" s="122"/>
      <c r="K75" s="20"/>
      <c r="M75" s="42"/>
    </row>
    <row r="76" spans="1:15" s="32" customFormat="1" hidden="1">
      <c r="A76" s="278"/>
      <c r="B76" s="281"/>
      <c r="C76" s="110"/>
      <c r="D76" s="110"/>
      <c r="E76" s="110"/>
      <c r="F76" s="110"/>
      <c r="G76" s="110"/>
      <c r="H76" s="159"/>
      <c r="I76" s="159"/>
      <c r="J76" s="122"/>
      <c r="K76" s="20"/>
    </row>
    <row r="77" spans="1:15" s="32" customFormat="1" hidden="1">
      <c r="A77" s="278"/>
      <c r="B77" s="281"/>
      <c r="C77" s="110"/>
      <c r="D77" s="110"/>
      <c r="E77" s="110"/>
      <c r="F77" s="110"/>
      <c r="G77" s="110"/>
      <c r="H77" s="159"/>
      <c r="I77" s="159"/>
      <c r="J77" s="122"/>
      <c r="K77" s="20"/>
    </row>
    <row r="78" spans="1:15" s="32" customFormat="1" ht="15">
      <c r="A78" s="278"/>
      <c r="B78" s="436" t="s">
        <v>183</v>
      </c>
      <c r="C78" s="436"/>
      <c r="D78" s="436"/>
      <c r="E78" s="436"/>
      <c r="F78" s="436"/>
      <c r="G78" s="436"/>
      <c r="H78" s="279">
        <f>+I79</f>
        <v>1779968186.4799976</v>
      </c>
      <c r="I78" s="279">
        <v>1126545400.5000005</v>
      </c>
      <c r="J78" s="122"/>
      <c r="K78" s="20"/>
      <c r="L78" s="63" t="str">
        <f>IF(I79=ESF!E14,"","ERROR")</f>
        <v/>
      </c>
      <c r="M78" s="43"/>
    </row>
    <row r="79" spans="1:15" s="32" customFormat="1" ht="15">
      <c r="A79" s="278"/>
      <c r="B79" s="436" t="s">
        <v>184</v>
      </c>
      <c r="C79" s="436"/>
      <c r="D79" s="436"/>
      <c r="E79" s="436"/>
      <c r="F79" s="436"/>
      <c r="G79" s="436"/>
      <c r="H79" s="279">
        <f>+H78+H74</f>
        <v>2664160530.0899992</v>
      </c>
      <c r="I79" s="279">
        <f>+I78+I74</f>
        <v>1779968186.4799976</v>
      </c>
      <c r="J79" s="284"/>
      <c r="K79" s="58"/>
      <c r="L79" s="63" t="str">
        <f>IF(H79=ESF!D14,"","ERROR")</f>
        <v/>
      </c>
      <c r="M79" s="43"/>
      <c r="N79" s="38"/>
      <c r="O79" s="38"/>
    </row>
    <row r="80" spans="1:15" s="32" customFormat="1" ht="3" customHeight="1">
      <c r="A80" s="278"/>
      <c r="B80" s="281"/>
      <c r="C80" s="283"/>
      <c r="D80" s="283"/>
      <c r="E80" s="283"/>
      <c r="F80" s="283"/>
      <c r="G80" s="283"/>
      <c r="H80" s="285"/>
      <c r="I80" s="285"/>
      <c r="J80" s="284"/>
      <c r="K80" s="58"/>
    </row>
    <row r="81" spans="1:13" s="32" customFormat="1" ht="12.75" hidden="1">
      <c r="A81" s="278"/>
      <c r="B81" s="281"/>
      <c r="C81" s="277"/>
      <c r="D81" s="277"/>
      <c r="E81" s="277"/>
      <c r="F81" s="277"/>
      <c r="G81" s="277"/>
      <c r="H81" s="279"/>
      <c r="I81" s="279"/>
      <c r="J81" s="280"/>
      <c r="K81" s="54"/>
    </row>
    <row r="82" spans="1:13" s="32" customFormat="1" ht="12.75" hidden="1">
      <c r="A82" s="278"/>
      <c r="B82" s="281"/>
      <c r="C82" s="277"/>
      <c r="D82" s="277"/>
      <c r="E82" s="277"/>
      <c r="F82" s="277"/>
      <c r="G82" s="277"/>
      <c r="H82" s="279"/>
      <c r="I82" s="279"/>
      <c r="J82" s="280"/>
      <c r="K82" s="54"/>
    </row>
    <row r="83" spans="1:13" ht="14.25" customHeight="1">
      <c r="A83" s="132"/>
      <c r="B83" s="133"/>
      <c r="C83" s="286"/>
      <c r="D83" s="286"/>
      <c r="E83" s="286"/>
      <c r="F83" s="286"/>
      <c r="G83" s="286"/>
      <c r="H83" s="287"/>
      <c r="I83" s="287"/>
      <c r="J83" s="152"/>
      <c r="K83" s="21"/>
      <c r="M83" s="37"/>
    </row>
    <row r="84" spans="1:13" ht="8.25" customHeight="1">
      <c r="A84" s="103"/>
      <c r="J84" s="103"/>
      <c r="K84" s="21"/>
    </row>
    <row r="85" spans="1:13" ht="15" customHeight="1">
      <c r="A85" s="107"/>
      <c r="B85" s="99" t="s">
        <v>223</v>
      </c>
      <c r="C85" s="99"/>
      <c r="D85" s="99"/>
      <c r="E85" s="99"/>
      <c r="F85" s="99"/>
      <c r="G85" s="99"/>
      <c r="H85" s="124"/>
      <c r="I85" s="124"/>
      <c r="J85" s="99"/>
      <c r="K85" s="24"/>
    </row>
    <row r="86" spans="1:13" ht="9" customHeight="1">
      <c r="A86" s="107"/>
      <c r="B86" s="99"/>
      <c r="C86" s="99"/>
      <c r="D86" s="99"/>
      <c r="E86" s="99"/>
      <c r="F86" s="99"/>
      <c r="G86" s="99"/>
      <c r="H86" s="124"/>
      <c r="I86" s="124"/>
      <c r="J86" s="99"/>
      <c r="K86" s="24"/>
    </row>
    <row r="87" spans="1:13" ht="15.75" customHeight="1">
      <c r="A87" s="107"/>
      <c r="B87" s="99"/>
      <c r="C87" s="108"/>
      <c r="D87" s="109"/>
      <c r="E87" s="109"/>
      <c r="F87" s="109"/>
      <c r="G87" s="107"/>
      <c r="H87" s="93"/>
      <c r="I87" s="154"/>
      <c r="J87" s="109"/>
      <c r="K87" s="27"/>
    </row>
    <row r="88" spans="1:13" ht="29.25" customHeight="1">
      <c r="A88" s="107"/>
      <c r="B88" s="110"/>
      <c r="C88" s="99"/>
      <c r="D88" s="131"/>
      <c r="E88" s="111"/>
      <c r="F88" s="112"/>
      <c r="G88" s="112"/>
      <c r="H88" s="410"/>
      <c r="I88" s="410"/>
      <c r="J88" s="410"/>
      <c r="K88" s="52"/>
    </row>
    <row r="89" spans="1:13" ht="14.1" customHeight="1">
      <c r="A89" s="107"/>
      <c r="B89" s="110"/>
      <c r="C89" s="113"/>
      <c r="D89" s="435"/>
      <c r="E89" s="435"/>
      <c r="F89" s="435"/>
      <c r="G89" s="208"/>
      <c r="H89" s="208"/>
      <c r="I89" s="208"/>
      <c r="J89" s="157"/>
      <c r="K89" s="19"/>
    </row>
    <row r="90" spans="1:13" ht="14.1" customHeight="1">
      <c r="A90" s="107"/>
      <c r="B90" s="110"/>
      <c r="C90" s="289"/>
      <c r="D90" s="405"/>
      <c r="E90" s="405"/>
      <c r="F90" s="405"/>
      <c r="G90" s="263"/>
      <c r="H90" s="208"/>
      <c r="I90" s="208"/>
      <c r="J90" s="157"/>
      <c r="K90" s="19"/>
    </row>
    <row r="91" spans="1:13">
      <c r="H91" s="115"/>
      <c r="J91" s="288"/>
      <c r="K91" s="39"/>
    </row>
    <row r="92" spans="1:13">
      <c r="H92" s="237"/>
      <c r="J92" s="288"/>
      <c r="K92" s="39"/>
    </row>
    <row r="93" spans="1:13">
      <c r="H93" s="237"/>
    </row>
  </sheetData>
  <sheetProtection formatCells="0" selectLockedCells="1"/>
  <mergeCells count="60">
    <mergeCell ref="D24:G24"/>
    <mergeCell ref="D25:G25"/>
    <mergeCell ref="D29:G29"/>
    <mergeCell ref="D34:G34"/>
    <mergeCell ref="A1:J1"/>
    <mergeCell ref="A2:J2"/>
    <mergeCell ref="A3:J3"/>
    <mergeCell ref="A4:J4"/>
    <mergeCell ref="A5:J5"/>
    <mergeCell ref="D15:G15"/>
    <mergeCell ref="D69:G69"/>
    <mergeCell ref="C65:G65"/>
    <mergeCell ref="B41:G41"/>
    <mergeCell ref="B43:G43"/>
    <mergeCell ref="B54:G54"/>
    <mergeCell ref="B57:G57"/>
    <mergeCell ref="D46:G46"/>
    <mergeCell ref="D47:G47"/>
    <mergeCell ref="D48:G48"/>
    <mergeCell ref="D51:G51"/>
    <mergeCell ref="D52:G52"/>
    <mergeCell ref="D53:G53"/>
    <mergeCell ref="D60:G60"/>
    <mergeCell ref="D89:F89"/>
    <mergeCell ref="B71:G71"/>
    <mergeCell ref="B74:G74"/>
    <mergeCell ref="B78:G78"/>
    <mergeCell ref="B79:G79"/>
    <mergeCell ref="H88:J88"/>
    <mergeCell ref="B6:F6"/>
    <mergeCell ref="B9:G9"/>
    <mergeCell ref="C11:G11"/>
    <mergeCell ref="D18:G18"/>
    <mergeCell ref="D17:G17"/>
    <mergeCell ref="D19:G19"/>
    <mergeCell ref="D12:G12"/>
    <mergeCell ref="D31:G31"/>
    <mergeCell ref="D32:G32"/>
    <mergeCell ref="D33:G33"/>
    <mergeCell ref="D63:G63"/>
    <mergeCell ref="D66:G66"/>
    <mergeCell ref="D20:G20"/>
    <mergeCell ref="D21:F21"/>
    <mergeCell ref="D14:G14"/>
    <mergeCell ref="D90:F90"/>
    <mergeCell ref="D37:G37"/>
    <mergeCell ref="D38:G38"/>
    <mergeCell ref="D39:G39"/>
    <mergeCell ref="D13:G13"/>
    <mergeCell ref="C23:G23"/>
    <mergeCell ref="D36:G36"/>
    <mergeCell ref="D30:G30"/>
    <mergeCell ref="C45:G45"/>
    <mergeCell ref="C50:G50"/>
    <mergeCell ref="C59:G59"/>
    <mergeCell ref="D27:G27"/>
    <mergeCell ref="D35:G35"/>
    <mergeCell ref="D26:G26"/>
    <mergeCell ref="D16:G16"/>
    <mergeCell ref="D28:G28"/>
  </mergeCells>
  <printOptions horizontalCentered="1" verticalCentered="1"/>
  <pageMargins left="0" right="0" top="0.62992125984251968" bottom="0" header="0" footer="0"/>
  <pageSetup paperSize="9" scale="72" orientation="portrait" r:id="rId1"/>
  <ignoredErrors>
    <ignoredError sqref="H60 H66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zoomScaleNormal="100" workbookViewId="0">
      <selection activeCell="I21" sqref="I21"/>
    </sheetView>
  </sheetViews>
  <sheetFormatPr baseColWidth="10" defaultRowHeight="12"/>
  <cols>
    <col min="1" max="1" width="5.5703125" style="110" customWidth="1"/>
    <col min="2" max="2" width="41.42578125" style="110" customWidth="1"/>
    <col min="3" max="3" width="3.28515625" style="110" customWidth="1"/>
    <col min="4" max="4" width="17.140625" style="110" customWidth="1"/>
    <col min="5" max="5" width="17.140625" style="110" bestFit="1" customWidth="1"/>
    <col min="6" max="6" width="17.5703125" style="110" bestFit="1" customWidth="1"/>
    <col min="7" max="7" width="11.42578125" style="16"/>
    <col min="8" max="9" width="17" style="16" bestFit="1" customWidth="1"/>
    <col min="10" max="10" width="15.85546875" style="16" bestFit="1" customWidth="1"/>
    <col min="11" max="16384" width="11.42578125" style="16"/>
  </cols>
  <sheetData>
    <row r="2" spans="1:9" ht="15.75" customHeight="1">
      <c r="A2" s="440"/>
      <c r="B2" s="440"/>
      <c r="C2" s="440"/>
      <c r="D2" s="440"/>
      <c r="E2" s="440"/>
      <c r="F2" s="440"/>
    </row>
    <row r="3" spans="1:9" ht="12.75">
      <c r="A3" s="441" t="s">
        <v>222</v>
      </c>
      <c r="B3" s="441"/>
      <c r="C3" s="441"/>
      <c r="D3" s="441"/>
      <c r="E3" s="441"/>
      <c r="F3" s="441"/>
    </row>
    <row r="4" spans="1:9" ht="12.75">
      <c r="A4" s="453" t="s">
        <v>247</v>
      </c>
      <c r="B4" s="453"/>
      <c r="C4" s="453"/>
      <c r="D4" s="453"/>
      <c r="E4" s="453"/>
      <c r="F4" s="453"/>
    </row>
    <row r="5" spans="1:9" ht="12.75">
      <c r="A5" s="449" t="s">
        <v>245</v>
      </c>
      <c r="B5" s="449"/>
      <c r="C5" s="449"/>
      <c r="D5" s="449"/>
      <c r="E5" s="449"/>
      <c r="F5" s="449"/>
    </row>
    <row r="6" spans="1:9" ht="9" customHeight="1">
      <c r="A6" s="290"/>
      <c r="B6" s="290"/>
      <c r="C6" s="290"/>
      <c r="D6" s="290"/>
      <c r="E6" s="290"/>
      <c r="F6" s="290"/>
    </row>
    <row r="7" spans="1:9" ht="14.25">
      <c r="A7" s="446" t="s">
        <v>75</v>
      </c>
      <c r="B7" s="447"/>
      <c r="C7" s="450"/>
      <c r="D7" s="291" t="s">
        <v>186</v>
      </c>
      <c r="E7" s="291" t="s">
        <v>185</v>
      </c>
      <c r="F7" s="291" t="s">
        <v>224</v>
      </c>
    </row>
    <row r="8" spans="1:9">
      <c r="A8" s="292"/>
      <c r="B8" s="293"/>
      <c r="C8" s="293"/>
      <c r="D8" s="294"/>
      <c r="E8" s="294"/>
      <c r="F8" s="294"/>
    </row>
    <row r="9" spans="1:9" ht="12.75">
      <c r="A9" s="451" t="s">
        <v>187</v>
      </c>
      <c r="B9" s="452"/>
      <c r="C9" s="295"/>
      <c r="D9" s="296">
        <f>+D10+D11</f>
        <v>21982741867</v>
      </c>
      <c r="E9" s="296">
        <f>E10+E11</f>
        <v>17381261137.23</v>
      </c>
      <c r="F9" s="296">
        <f>F10+F11</f>
        <v>17381247004.029999</v>
      </c>
      <c r="H9" s="68"/>
    </row>
    <row r="10" spans="1:9" ht="27">
      <c r="A10" s="297"/>
      <c r="B10" s="298" t="s">
        <v>225</v>
      </c>
      <c r="C10" s="298"/>
      <c r="D10" s="299">
        <f>21982741867-D29</f>
        <v>21982741867</v>
      </c>
      <c r="E10" s="299">
        <f>17381261137.23-E29</f>
        <v>17381261137.23</v>
      </c>
      <c r="F10" s="299">
        <f>17381247004.03-F29</f>
        <v>17381247004.029999</v>
      </c>
      <c r="H10" s="68"/>
      <c r="I10" s="69"/>
    </row>
    <row r="11" spans="1:9" ht="14.25">
      <c r="A11" s="300"/>
      <c r="B11" s="301" t="s">
        <v>226</v>
      </c>
      <c r="C11" s="301"/>
      <c r="D11" s="302"/>
      <c r="E11" s="302"/>
      <c r="F11" s="302"/>
      <c r="H11" s="68"/>
    </row>
    <row r="12" spans="1:9">
      <c r="A12" s="303"/>
      <c r="B12" s="304"/>
      <c r="C12" s="304"/>
      <c r="D12" s="305"/>
      <c r="E12" s="305"/>
      <c r="F12" s="305"/>
      <c r="H12" s="68"/>
    </row>
    <row r="13" spans="1:9" ht="12.75">
      <c r="A13" s="443" t="s">
        <v>188</v>
      </c>
      <c r="B13" s="444"/>
      <c r="C13" s="306"/>
      <c r="D13" s="307">
        <f>D14+D15</f>
        <v>21945510878</v>
      </c>
      <c r="E13" s="307">
        <f>E14+E15</f>
        <v>16529112290.990002</v>
      </c>
      <c r="F13" s="307">
        <f>F14+F15</f>
        <v>16497787880.730001</v>
      </c>
      <c r="H13" s="37"/>
    </row>
    <row r="14" spans="1:9" ht="27">
      <c r="A14" s="297"/>
      <c r="B14" s="298" t="s">
        <v>227</v>
      </c>
      <c r="C14" s="298"/>
      <c r="D14" s="299">
        <f>21982741867-D31</f>
        <v>21945510878</v>
      </c>
      <c r="E14" s="299">
        <f>16556530137.29-E31</f>
        <v>16529112290.990002</v>
      </c>
      <c r="F14" s="299">
        <f>16525205727.03-F31</f>
        <v>16497787880.730001</v>
      </c>
      <c r="H14" s="68"/>
      <c r="I14" s="68"/>
    </row>
    <row r="15" spans="1:9" ht="14.25">
      <c r="A15" s="300"/>
      <c r="B15" s="301" t="s">
        <v>228</v>
      </c>
      <c r="C15" s="301"/>
      <c r="D15" s="302"/>
      <c r="E15" s="302"/>
      <c r="F15" s="302"/>
      <c r="I15" s="68"/>
    </row>
    <row r="16" spans="1:9" ht="12.75">
      <c r="A16" s="308"/>
      <c r="B16" s="309"/>
      <c r="C16" s="309"/>
      <c r="D16" s="310"/>
      <c r="E16" s="310"/>
      <c r="F16" s="310"/>
      <c r="H16" s="70"/>
    </row>
    <row r="17" spans="1:10" ht="12.75">
      <c r="A17" s="443" t="s">
        <v>189</v>
      </c>
      <c r="B17" s="444"/>
      <c r="C17" s="306"/>
      <c r="D17" s="307">
        <f>D9-D13</f>
        <v>37230989</v>
      </c>
      <c r="E17" s="307">
        <f>E9-E13</f>
        <v>852148846.23999786</v>
      </c>
      <c r="F17" s="307">
        <f>F9-F13</f>
        <v>883459123.29999733</v>
      </c>
      <c r="H17" s="70"/>
      <c r="I17" s="70"/>
      <c r="J17" s="70"/>
    </row>
    <row r="18" spans="1:10">
      <c r="H18" s="70"/>
      <c r="I18" s="70"/>
    </row>
    <row r="19" spans="1:10" ht="14.25">
      <c r="A19" s="446" t="s">
        <v>75</v>
      </c>
      <c r="B19" s="447"/>
      <c r="C19" s="448"/>
      <c r="D19" s="291" t="s">
        <v>186</v>
      </c>
      <c r="E19" s="291" t="s">
        <v>185</v>
      </c>
      <c r="F19" s="291" t="s">
        <v>224</v>
      </c>
      <c r="H19" s="70"/>
      <c r="I19" s="70"/>
    </row>
    <row r="20" spans="1:10">
      <c r="A20" s="303"/>
      <c r="B20" s="304"/>
      <c r="C20" s="311"/>
      <c r="D20" s="312"/>
      <c r="E20" s="313"/>
      <c r="F20" s="313"/>
    </row>
    <row r="21" spans="1:10" ht="12.75">
      <c r="A21" s="443" t="s">
        <v>190</v>
      </c>
      <c r="B21" s="444"/>
      <c r="C21" s="306"/>
      <c r="D21" s="307">
        <f>D17</f>
        <v>37230989</v>
      </c>
      <c r="E21" s="307">
        <f>E17</f>
        <v>852148846.23999786</v>
      </c>
      <c r="F21" s="307">
        <f>F17</f>
        <v>883459123.29999733</v>
      </c>
    </row>
    <row r="22" spans="1:10">
      <c r="A22" s="314"/>
      <c r="B22" s="315"/>
      <c r="C22" s="316"/>
      <c r="D22" s="317"/>
      <c r="E22" s="318"/>
      <c r="F22" s="318"/>
    </row>
    <row r="23" spans="1:10" ht="12.75">
      <c r="A23" s="443" t="s">
        <v>191</v>
      </c>
      <c r="B23" s="444"/>
      <c r="C23" s="306"/>
      <c r="D23" s="302">
        <v>269176179</v>
      </c>
      <c r="E23" s="319">
        <v>152222241.58000001</v>
      </c>
      <c r="F23" s="319">
        <v>152222241.58000001</v>
      </c>
    </row>
    <row r="24" spans="1:10" ht="12.75">
      <c r="A24" s="320"/>
      <c r="B24" s="321"/>
      <c r="C24" s="322"/>
      <c r="D24" s="317"/>
      <c r="E24" s="318"/>
      <c r="F24" s="318"/>
    </row>
    <row r="25" spans="1:10" ht="12.75">
      <c r="A25" s="443" t="s">
        <v>192</v>
      </c>
      <c r="B25" s="444"/>
      <c r="C25" s="306"/>
      <c r="D25" s="323">
        <f>+D21-D23</f>
        <v>-231945190</v>
      </c>
      <c r="E25" s="323">
        <f>E21-E23</f>
        <v>699926604.65999782</v>
      </c>
      <c r="F25" s="323">
        <f>F21-F23</f>
        <v>731236881.71999729</v>
      </c>
    </row>
    <row r="27" spans="1:10" ht="14.25">
      <c r="A27" s="446" t="s">
        <v>75</v>
      </c>
      <c r="B27" s="447"/>
      <c r="C27" s="448"/>
      <c r="D27" s="291" t="s">
        <v>186</v>
      </c>
      <c r="E27" s="291" t="s">
        <v>185</v>
      </c>
      <c r="F27" s="291" t="s">
        <v>224</v>
      </c>
      <c r="I27" s="68"/>
      <c r="J27" s="68"/>
    </row>
    <row r="28" spans="1:10">
      <c r="A28" s="303"/>
      <c r="B28" s="304"/>
      <c r="C28" s="304"/>
      <c r="D28" s="324"/>
      <c r="E28" s="324"/>
      <c r="F28" s="324"/>
      <c r="I28" s="68"/>
      <c r="J28" s="68"/>
    </row>
    <row r="29" spans="1:10" ht="12.75">
      <c r="A29" s="443" t="s">
        <v>193</v>
      </c>
      <c r="B29" s="444"/>
      <c r="C29" s="306"/>
      <c r="D29" s="302">
        <v>0</v>
      </c>
      <c r="E29" s="302">
        <v>0</v>
      </c>
      <c r="F29" s="302">
        <v>0</v>
      </c>
      <c r="H29" s="57"/>
      <c r="I29" s="68"/>
      <c r="J29" s="68"/>
    </row>
    <row r="30" spans="1:10">
      <c r="A30" s="314"/>
      <c r="B30" s="315"/>
      <c r="C30" s="315"/>
      <c r="D30" s="325"/>
      <c r="E30" s="325"/>
      <c r="F30" s="325"/>
      <c r="H30" s="57"/>
      <c r="I30" s="68"/>
      <c r="J30" s="68"/>
    </row>
    <row r="31" spans="1:10" ht="12.75">
      <c r="A31" s="443" t="s">
        <v>194</v>
      </c>
      <c r="B31" s="444"/>
      <c r="C31" s="306"/>
      <c r="D31" s="302">
        <v>37230989</v>
      </c>
      <c r="E31" s="302">
        <v>27417846.300000001</v>
      </c>
      <c r="F31" s="302">
        <v>27417846.300000001</v>
      </c>
      <c r="H31" s="57"/>
      <c r="I31" s="68"/>
      <c r="J31" s="68"/>
    </row>
    <row r="32" spans="1:10" ht="12.75">
      <c r="A32" s="320"/>
      <c r="B32" s="321"/>
      <c r="C32" s="321"/>
      <c r="D32" s="318"/>
      <c r="E32" s="318"/>
      <c r="F32" s="318"/>
      <c r="H32" s="57"/>
      <c r="I32" s="68"/>
      <c r="J32" s="68"/>
    </row>
    <row r="33" spans="1:10" ht="12.75">
      <c r="A33" s="443" t="s">
        <v>195</v>
      </c>
      <c r="B33" s="444"/>
      <c r="C33" s="306"/>
      <c r="D33" s="323">
        <f>D29-D31</f>
        <v>-37230989</v>
      </c>
      <c r="E33" s="323">
        <f>E29-E31</f>
        <v>-27417846.300000001</v>
      </c>
      <c r="F33" s="323">
        <f>F29-F31</f>
        <v>-27417846.300000001</v>
      </c>
      <c r="H33" s="57"/>
      <c r="I33" s="68"/>
      <c r="J33" s="68"/>
    </row>
    <row r="34" spans="1:10">
      <c r="H34" s="57"/>
      <c r="I34" s="68"/>
      <c r="J34" s="68"/>
    </row>
    <row r="35" spans="1:10" s="57" customFormat="1" ht="42" customHeight="1">
      <c r="A35" s="445" t="s">
        <v>196</v>
      </c>
      <c r="B35" s="445"/>
      <c r="C35" s="445"/>
      <c r="D35" s="445"/>
      <c r="E35" s="445"/>
      <c r="F35" s="445"/>
      <c r="I35" s="71"/>
      <c r="J35" s="71"/>
    </row>
    <row r="36" spans="1:10" s="57" customFormat="1" ht="42.75" customHeight="1">
      <c r="A36" s="445" t="s">
        <v>197</v>
      </c>
      <c r="B36" s="445"/>
      <c r="C36" s="445"/>
      <c r="D36" s="445"/>
      <c r="E36" s="445"/>
      <c r="F36" s="445"/>
    </row>
    <row r="37" spans="1:10" s="57" customFormat="1" ht="18.75" customHeight="1">
      <c r="A37" s="445" t="s">
        <v>198</v>
      </c>
      <c r="B37" s="445"/>
      <c r="C37" s="445"/>
      <c r="D37" s="445"/>
      <c r="E37" s="445"/>
      <c r="F37" s="445"/>
      <c r="H37" s="16"/>
    </row>
    <row r="38" spans="1:10" s="57" customFormat="1" ht="18.75" customHeight="1">
      <c r="A38" s="326"/>
      <c r="B38" s="326"/>
      <c r="C38" s="326"/>
      <c r="D38" s="326"/>
      <c r="E38" s="326"/>
      <c r="F38" s="326"/>
      <c r="H38" s="16"/>
    </row>
    <row r="39" spans="1:10" s="57" customFormat="1" ht="18.75" customHeight="1">
      <c r="A39" s="326"/>
      <c r="B39" s="326"/>
      <c r="C39" s="326"/>
      <c r="D39" s="326"/>
      <c r="E39" s="326"/>
      <c r="F39" s="326"/>
      <c r="H39" s="20"/>
    </row>
    <row r="40" spans="1:10" s="57" customFormat="1" ht="18.75" customHeight="1">
      <c r="A40" s="326"/>
      <c r="B40" s="326"/>
      <c r="C40" s="326"/>
      <c r="D40" s="326"/>
      <c r="E40" s="326"/>
      <c r="F40" s="326"/>
      <c r="H40" s="20"/>
    </row>
    <row r="41" spans="1:10" s="57" customFormat="1" ht="18.75" customHeight="1">
      <c r="A41" s="326"/>
      <c r="B41" s="326"/>
      <c r="C41" s="326"/>
      <c r="D41" s="326"/>
      <c r="E41" s="326"/>
      <c r="F41" s="326"/>
      <c r="H41" s="20"/>
    </row>
    <row r="42" spans="1:10">
      <c r="H42" s="20"/>
    </row>
    <row r="43" spans="1:10" ht="15">
      <c r="H43" s="72"/>
    </row>
    <row r="44" spans="1:10">
      <c r="H44" s="19"/>
    </row>
    <row r="45" spans="1:10">
      <c r="A45" s="107"/>
      <c r="B45" s="107"/>
      <c r="C45" s="107"/>
      <c r="D45" s="107"/>
      <c r="E45" s="107"/>
      <c r="F45" s="107"/>
      <c r="G45" s="20"/>
      <c r="H45" s="20"/>
    </row>
    <row r="46" spans="1:10">
      <c r="A46" s="107"/>
      <c r="B46" s="107"/>
      <c r="C46" s="107"/>
      <c r="D46" s="107"/>
      <c r="E46" s="107"/>
      <c r="F46" s="107"/>
      <c r="G46" s="20"/>
      <c r="H46" s="20"/>
    </row>
    <row r="47" spans="1:10">
      <c r="A47" s="107"/>
      <c r="B47" s="107"/>
      <c r="C47" s="107"/>
      <c r="D47" s="107"/>
      <c r="E47" s="107"/>
      <c r="F47" s="107"/>
      <c r="G47" s="20"/>
      <c r="H47" s="20"/>
    </row>
    <row r="48" spans="1:10">
      <c r="A48" s="107"/>
      <c r="B48" s="107"/>
      <c r="C48" s="107"/>
      <c r="D48" s="107"/>
      <c r="E48" s="107"/>
      <c r="F48" s="107"/>
      <c r="G48" s="20"/>
      <c r="H48" s="20"/>
    </row>
    <row r="49" spans="1:8" ht="15">
      <c r="A49" s="107"/>
      <c r="B49" s="75"/>
      <c r="C49" s="75"/>
      <c r="D49" s="442"/>
      <c r="E49" s="442"/>
      <c r="F49" s="442"/>
      <c r="G49" s="72"/>
      <c r="H49" s="20"/>
    </row>
    <row r="50" spans="1:8">
      <c r="A50" s="107"/>
      <c r="B50" s="113"/>
      <c r="C50" s="113"/>
      <c r="D50" s="354"/>
      <c r="E50" s="354"/>
      <c r="F50" s="354"/>
      <c r="G50" s="19"/>
      <c r="H50" s="20"/>
    </row>
    <row r="51" spans="1:8">
      <c r="A51" s="107"/>
      <c r="B51" s="107"/>
      <c r="C51" s="107"/>
      <c r="D51" s="107"/>
      <c r="E51" s="107"/>
      <c r="F51" s="107"/>
      <c r="G51" s="20"/>
      <c r="H51" s="20"/>
    </row>
    <row r="52" spans="1:8">
      <c r="A52" s="107"/>
      <c r="B52" s="107"/>
      <c r="C52" s="107"/>
      <c r="D52" s="107"/>
      <c r="E52" s="107"/>
      <c r="F52" s="107"/>
      <c r="G52" s="20"/>
      <c r="H52" s="20"/>
    </row>
    <row r="53" spans="1:8">
      <c r="A53" s="107"/>
      <c r="B53" s="107"/>
      <c r="C53" s="107"/>
      <c r="D53" s="107"/>
      <c r="E53" s="107"/>
      <c r="F53" s="107"/>
      <c r="G53" s="20"/>
      <c r="H53" s="20"/>
    </row>
    <row r="54" spans="1:8">
      <c r="A54" s="107"/>
      <c r="B54" s="107"/>
      <c r="C54" s="107"/>
      <c r="D54" s="107"/>
      <c r="E54" s="107"/>
      <c r="F54" s="107"/>
      <c r="G54" s="20"/>
      <c r="H54" s="20"/>
    </row>
    <row r="55" spans="1:8">
      <c r="A55" s="107"/>
      <c r="B55" s="107"/>
      <c r="C55" s="107"/>
      <c r="D55" s="107"/>
      <c r="E55" s="107"/>
      <c r="F55" s="107"/>
      <c r="G55" s="20"/>
      <c r="H55" s="20"/>
    </row>
    <row r="56" spans="1:8">
      <c r="A56" s="107"/>
      <c r="B56" s="107"/>
      <c r="C56" s="107"/>
      <c r="D56" s="107"/>
      <c r="E56" s="107"/>
      <c r="F56" s="107"/>
      <c r="G56" s="20"/>
      <c r="H56" s="20"/>
    </row>
    <row r="57" spans="1:8">
      <c r="A57" s="107"/>
      <c r="B57" s="107"/>
      <c r="C57" s="107"/>
      <c r="D57" s="107"/>
      <c r="E57" s="107"/>
      <c r="F57" s="107"/>
      <c r="G57" s="20"/>
      <c r="H57" s="20"/>
    </row>
    <row r="58" spans="1:8">
      <c r="A58" s="107"/>
      <c r="B58" s="107"/>
      <c r="C58" s="107"/>
      <c r="D58" s="107"/>
      <c r="E58" s="107"/>
      <c r="F58" s="107"/>
      <c r="G58" s="20"/>
    </row>
    <row r="59" spans="1:8">
      <c r="A59" s="107"/>
      <c r="B59" s="107"/>
      <c r="C59" s="107"/>
      <c r="D59" s="107"/>
      <c r="E59" s="107"/>
      <c r="F59" s="107"/>
      <c r="G59" s="20"/>
    </row>
    <row r="60" spans="1:8">
      <c r="A60" s="107"/>
      <c r="B60" s="107"/>
      <c r="C60" s="107"/>
      <c r="D60" s="107"/>
      <c r="E60" s="107"/>
      <c r="F60" s="107"/>
      <c r="G60" s="20"/>
    </row>
    <row r="61" spans="1:8">
      <c r="A61" s="107"/>
      <c r="B61" s="107"/>
      <c r="C61" s="107"/>
      <c r="D61" s="107"/>
      <c r="E61" s="107"/>
      <c r="F61" s="107"/>
      <c r="G61" s="20"/>
    </row>
    <row r="62" spans="1:8">
      <c r="A62" s="107"/>
      <c r="B62" s="107"/>
      <c r="C62" s="107"/>
      <c r="D62" s="107"/>
      <c r="E62" s="107"/>
      <c r="F62" s="107"/>
      <c r="G62" s="20"/>
    </row>
    <row r="63" spans="1:8">
      <c r="A63" s="107"/>
      <c r="B63" s="107"/>
      <c r="C63" s="107"/>
      <c r="D63" s="107"/>
      <c r="E63" s="107"/>
      <c r="F63" s="107"/>
      <c r="G63" s="20"/>
    </row>
  </sheetData>
  <mergeCells count="21">
    <mergeCell ref="A19:C19"/>
    <mergeCell ref="A21:B21"/>
    <mergeCell ref="A23:B23"/>
    <mergeCell ref="A25:B25"/>
    <mergeCell ref="A4:F4"/>
    <mergeCell ref="A2:F2"/>
    <mergeCell ref="A3:F3"/>
    <mergeCell ref="D49:F49"/>
    <mergeCell ref="D50:F50"/>
    <mergeCell ref="A29:B29"/>
    <mergeCell ref="A31:B31"/>
    <mergeCell ref="A33:B33"/>
    <mergeCell ref="A35:F35"/>
    <mergeCell ref="A36:F36"/>
    <mergeCell ref="A37:F37"/>
    <mergeCell ref="A27:C27"/>
    <mergeCell ref="A5:F5"/>
    <mergeCell ref="A7:C7"/>
    <mergeCell ref="A9:B9"/>
    <mergeCell ref="A13:B13"/>
    <mergeCell ref="A17:B17"/>
  </mergeCells>
  <pageMargins left="0.70866141732283472" right="0.70866141732283472" top="1.1417322834645669" bottom="0.74803149606299213" header="0.31496062992125984" footer="0.31496062992125984"/>
  <pageSetup paperSize="9" scale="85" orientation="portrait" r:id="rId1"/>
  <ignoredErrors>
    <ignoredError sqref="D10:F10 E11:F13 D14:F1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Indicadores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  <vt:lpstr>Indicadores!Área_de_impresión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HP</cp:lastModifiedBy>
  <cp:lastPrinted>2020-10-26T20:45:52Z</cp:lastPrinted>
  <dcterms:created xsi:type="dcterms:W3CDTF">2014-01-27T16:27:43Z</dcterms:created>
  <dcterms:modified xsi:type="dcterms:W3CDTF">2020-10-29T20:35:33Z</dcterms:modified>
</cp:coreProperties>
</file>