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duardodelJesusPugaA\Downloads\"/>
    </mc:Choice>
  </mc:AlternateContent>
  <bookViews>
    <workbookView xWindow="0" yWindow="0" windowWidth="20490" windowHeight="7530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IPF" sheetId="14" r:id="rId9"/>
  </sheets>
  <definedNames>
    <definedName name="_xlnm.Print_Area" localSheetId="0">EA!$A$1:$F$88</definedName>
    <definedName name="_xlnm.Print_Area" localSheetId="4">EAA!$A$1:$I$45</definedName>
    <definedName name="_xlnm.Print_Area" localSheetId="5">EADP!$A$1:$J$54</definedName>
    <definedName name="_xlnm.Print_Area" localSheetId="2">ECSF!$B$1:$G$88</definedName>
    <definedName name="_xlnm.Print_Area" localSheetId="7">EFE!$A$1:$J$94</definedName>
    <definedName name="_xlnm.Print_Area" localSheetId="1">ESF!$A$1:$K$75</definedName>
    <definedName name="_xlnm.Print_Area" localSheetId="6">EVHP!$A$1:$I$48</definedName>
  </definedNames>
  <calcPr calcId="162913"/>
</workbook>
</file>

<file path=xl/calcChain.xml><?xml version="1.0" encoding="utf-8"?>
<calcChain xmlns="http://schemas.openxmlformats.org/spreadsheetml/2006/main">
  <c r="E37" i="7" l="1"/>
  <c r="E18" i="8"/>
  <c r="F15" i="14" l="1"/>
  <c r="E15" i="14"/>
  <c r="F11" i="14"/>
  <c r="F10" i="14" s="1"/>
  <c r="E11" i="14"/>
  <c r="K19" i="8" l="1"/>
  <c r="D11" i="14" l="1"/>
  <c r="D24" i="14" l="1"/>
  <c r="D15" i="14" s="1"/>
  <c r="E10" i="14" l="1"/>
  <c r="I32" i="9" l="1"/>
  <c r="H32" i="9"/>
  <c r="D10" i="14" l="1"/>
  <c r="I70" i="10" l="1"/>
  <c r="I69" i="10"/>
  <c r="I64" i="10"/>
  <c r="I63" i="10" s="1"/>
  <c r="I54" i="10"/>
  <c r="I49" i="10"/>
  <c r="I58" i="10" s="1"/>
  <c r="I27" i="10"/>
  <c r="I14" i="10"/>
  <c r="J58" i="1"/>
  <c r="J44" i="1"/>
  <c r="J38" i="1"/>
  <c r="J27" i="1"/>
  <c r="E41" i="1"/>
  <c r="E26" i="1"/>
  <c r="E43" i="1" s="1"/>
  <c r="E72" i="5"/>
  <c r="E64" i="5"/>
  <c r="E57" i="5"/>
  <c r="E52" i="5"/>
  <c r="E41" i="5"/>
  <c r="E36" i="5"/>
  <c r="E26" i="5"/>
  <c r="E22" i="5"/>
  <c r="E12" i="5"/>
  <c r="E33" i="5" s="1"/>
  <c r="E75" i="5" l="1"/>
  <c r="E77" i="5" s="1"/>
  <c r="J40" i="1"/>
  <c r="I75" i="10"/>
  <c r="I78" i="10" s="1"/>
  <c r="I45" i="10"/>
  <c r="F34" i="14"/>
  <c r="E34" i="14"/>
  <c r="D34" i="14"/>
  <c r="D14" i="14"/>
  <c r="D18" i="14" s="1"/>
  <c r="D22" i="14" s="1"/>
  <c r="D26" i="14" s="1"/>
  <c r="D18" i="8" l="1"/>
  <c r="H18" i="8" s="1"/>
  <c r="D19" i="8" l="1"/>
  <c r="H19" i="8" s="1"/>
  <c r="D20" i="8"/>
  <c r="G20" i="8" s="1"/>
  <c r="H20" i="8" s="1"/>
  <c r="D21" i="8"/>
  <c r="D22" i="8"/>
  <c r="D23" i="8"/>
  <c r="G23" i="8"/>
  <c r="H23" i="8"/>
  <c r="D24" i="8"/>
  <c r="G24" i="8" s="1"/>
  <c r="H24" i="8" s="1"/>
  <c r="G21" i="8" l="1"/>
  <c r="H21" i="8" s="1"/>
  <c r="G22" i="8"/>
  <c r="H22" i="8" s="1"/>
  <c r="D41" i="5"/>
  <c r="D36" i="5"/>
  <c r="D52" i="5"/>
  <c r="D57" i="5"/>
  <c r="D64" i="5"/>
  <c r="D12" i="5"/>
  <c r="D22" i="5"/>
  <c r="D26" i="5"/>
  <c r="H14" i="10"/>
  <c r="H27" i="10"/>
  <c r="H49" i="10"/>
  <c r="H54" i="10"/>
  <c r="H64" i="10"/>
  <c r="H63" i="10" s="1"/>
  <c r="H70" i="10"/>
  <c r="J52" i="1"/>
  <c r="D72" i="5"/>
  <c r="E36" i="7"/>
  <c r="H36" i="7" s="1"/>
  <c r="D30" i="7"/>
  <c r="H30" i="7" s="1"/>
  <c r="D31" i="7"/>
  <c r="I44" i="1"/>
  <c r="E43" i="3" s="1"/>
  <c r="F14" i="7"/>
  <c r="D18" i="7"/>
  <c r="H18" i="7" s="1"/>
  <c r="D17" i="7"/>
  <c r="H17" i="7" s="1"/>
  <c r="E14" i="7"/>
  <c r="H17" i="9"/>
  <c r="H31" i="9"/>
  <c r="I17" i="9"/>
  <c r="I27" i="1"/>
  <c r="I38" i="1"/>
  <c r="E41" i="3" s="1"/>
  <c r="F26" i="8"/>
  <c r="E16" i="8"/>
  <c r="E26" i="8"/>
  <c r="E23" i="7"/>
  <c r="H23" i="7" s="1"/>
  <c r="E53" i="2"/>
  <c r="F53" i="2" s="1"/>
  <c r="E198" i="3" s="1"/>
  <c r="K20" i="8"/>
  <c r="D36" i="8"/>
  <c r="G36" i="8" s="1"/>
  <c r="H36" i="8" s="1"/>
  <c r="D35" i="8"/>
  <c r="G35" i="8" s="1"/>
  <c r="H35" i="8" s="1"/>
  <c r="D34" i="8"/>
  <c r="G34" i="8" s="1"/>
  <c r="D33" i="8"/>
  <c r="G33" i="8" s="1"/>
  <c r="K33" i="8" s="1"/>
  <c r="D32" i="8"/>
  <c r="G32" i="8" s="1"/>
  <c r="K32" i="8" s="1"/>
  <c r="D31" i="8"/>
  <c r="G31" i="8" s="1"/>
  <c r="H31" i="8" s="1"/>
  <c r="D30" i="8"/>
  <c r="G30" i="8" s="1"/>
  <c r="K30" i="8" s="1"/>
  <c r="D29" i="8"/>
  <c r="G29" i="8" s="1"/>
  <c r="K29" i="8" s="1"/>
  <c r="D28" i="8"/>
  <c r="I36" i="9"/>
  <c r="H36" i="9"/>
  <c r="I31" i="9"/>
  <c r="I22" i="9"/>
  <c r="H22" i="9"/>
  <c r="H38" i="7"/>
  <c r="H37" i="7"/>
  <c r="G34" i="7"/>
  <c r="D34" i="7"/>
  <c r="H32" i="7"/>
  <c r="G29" i="7"/>
  <c r="F29" i="7"/>
  <c r="E29" i="7"/>
  <c r="H25" i="7"/>
  <c r="H24" i="7"/>
  <c r="G21" i="7"/>
  <c r="E16" i="7"/>
  <c r="D21" i="7"/>
  <c r="H19" i="7"/>
  <c r="G16" i="7"/>
  <c r="F16" i="7"/>
  <c r="E18" i="2"/>
  <c r="E120" i="3" s="1"/>
  <c r="E42" i="2"/>
  <c r="F42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79" i="2"/>
  <c r="E167" i="3" s="1"/>
  <c r="E78" i="2"/>
  <c r="F78" i="2" s="1"/>
  <c r="E71" i="2"/>
  <c r="F71" i="2" s="1"/>
  <c r="E211" i="3" s="1"/>
  <c r="E72" i="2"/>
  <c r="E162" i="3" s="1"/>
  <c r="E73" i="2"/>
  <c r="E163" i="3" s="1"/>
  <c r="E74" i="2"/>
  <c r="E164" i="3" s="1"/>
  <c r="E65" i="2"/>
  <c r="F65" i="2" s="1"/>
  <c r="E207" i="3" s="1"/>
  <c r="E66" i="2"/>
  <c r="E158" i="3" s="1"/>
  <c r="E64" i="2"/>
  <c r="E156" i="3" s="1"/>
  <c r="E54" i="2"/>
  <c r="E149" i="3" s="1"/>
  <c r="E55" i="2"/>
  <c r="E150" i="3" s="1"/>
  <c r="E56" i="2"/>
  <c r="E151" i="3" s="1"/>
  <c r="E57" i="2"/>
  <c r="F57" i="2" s="1"/>
  <c r="E202" i="3" s="1"/>
  <c r="E58" i="2"/>
  <c r="F58" i="2" s="1"/>
  <c r="E203" i="3" s="1"/>
  <c r="E43" i="2"/>
  <c r="F43" i="2" s="1"/>
  <c r="E190" i="3" s="1"/>
  <c r="E44" i="2"/>
  <c r="E141" i="3" s="1"/>
  <c r="E45" i="2"/>
  <c r="E142" i="3" s="1"/>
  <c r="E46" i="2"/>
  <c r="E143" i="3" s="1"/>
  <c r="E47" i="2"/>
  <c r="F47" i="2" s="1"/>
  <c r="E194" i="3" s="1"/>
  <c r="E48" i="2"/>
  <c r="F48" i="2" s="1"/>
  <c r="E195" i="3" s="1"/>
  <c r="E49" i="2"/>
  <c r="F49" i="2" s="1"/>
  <c r="E196" i="3" s="1"/>
  <c r="E29" i="2"/>
  <c r="E129" i="3" s="1"/>
  <c r="E30" i="2"/>
  <c r="F30" i="2" s="1"/>
  <c r="E180" i="3" s="1"/>
  <c r="E31" i="2"/>
  <c r="F31" i="2" s="1"/>
  <c r="E181" i="3" s="1"/>
  <c r="E32" i="2"/>
  <c r="F32" i="2" s="1"/>
  <c r="E182" i="3" s="1"/>
  <c r="E33" i="2"/>
  <c r="E133" i="3" s="1"/>
  <c r="E34" i="2"/>
  <c r="E134" i="3" s="1"/>
  <c r="E35" i="2"/>
  <c r="E135" i="3" s="1"/>
  <c r="E36" i="2"/>
  <c r="F36" i="2" s="1"/>
  <c r="E186" i="3" s="1"/>
  <c r="E28" i="2"/>
  <c r="E128" i="3" s="1"/>
  <c r="E19" i="2"/>
  <c r="E121" i="3" s="1"/>
  <c r="E20" i="2"/>
  <c r="F20" i="2" s="1"/>
  <c r="E21" i="2"/>
  <c r="F21" i="2" s="1"/>
  <c r="E173" i="3" s="1"/>
  <c r="E22" i="2"/>
  <c r="E124" i="3" s="1"/>
  <c r="E23" i="2"/>
  <c r="F23" i="2" s="1"/>
  <c r="E175" i="3" s="1"/>
  <c r="E24" i="2"/>
  <c r="E126" i="3" s="1"/>
  <c r="E105" i="3"/>
  <c r="I58" i="1"/>
  <c r="E53" i="3" s="1"/>
  <c r="E95" i="3"/>
  <c r="E76" i="3"/>
  <c r="D41" i="1"/>
  <c r="E93" i="3"/>
  <c r="E86" i="3"/>
  <c r="E66" i="3"/>
  <c r="D26" i="1"/>
  <c r="E14" i="3" s="1"/>
  <c r="G27" i="7" l="1"/>
  <c r="G40" i="7" s="1"/>
  <c r="H42" i="9"/>
  <c r="H28" i="9"/>
  <c r="I42" i="9"/>
  <c r="I28" i="9"/>
  <c r="D29" i="7"/>
  <c r="H29" i="7" s="1"/>
  <c r="F22" i="7"/>
  <c r="F21" i="7" s="1"/>
  <c r="F27" i="7" s="1"/>
  <c r="J50" i="1"/>
  <c r="J63" i="1" s="1"/>
  <c r="J65" i="1" s="1"/>
  <c r="E34" i="7"/>
  <c r="E146" i="3"/>
  <c r="E100" i="3"/>
  <c r="E152" i="3"/>
  <c r="E157" i="3"/>
  <c r="H29" i="8"/>
  <c r="E77" i="3"/>
  <c r="F55" i="2"/>
  <c r="E200" i="3" s="1"/>
  <c r="F64" i="2"/>
  <c r="E206" i="3" s="1"/>
  <c r="F66" i="2"/>
  <c r="E208" i="3" s="1"/>
  <c r="E136" i="3"/>
  <c r="F54" i="2"/>
  <c r="E199" i="3" s="1"/>
  <c r="E94" i="3"/>
  <c r="E144" i="3"/>
  <c r="D16" i="7"/>
  <c r="H16" i="7" s="1"/>
  <c r="E153" i="3"/>
  <c r="E76" i="2"/>
  <c r="E165" i="3" s="1"/>
  <c r="F45" i="2"/>
  <c r="E192" i="3" s="1"/>
  <c r="K34" i="8"/>
  <c r="H34" i="8"/>
  <c r="K23" i="8"/>
  <c r="F35" i="2"/>
  <c r="E185" i="3" s="1"/>
  <c r="F74" i="2"/>
  <c r="E214" i="3" s="1"/>
  <c r="F22" i="2"/>
  <c r="E174" i="3" s="1"/>
  <c r="E123" i="3"/>
  <c r="E161" i="3"/>
  <c r="F28" i="2"/>
  <c r="E178" i="3" s="1"/>
  <c r="E166" i="3"/>
  <c r="D26" i="8"/>
  <c r="G26" i="8" s="1"/>
  <c r="H26" i="8" s="1"/>
  <c r="F24" i="2"/>
  <c r="E176" i="3" s="1"/>
  <c r="E145" i="3"/>
  <c r="K35" i="8"/>
  <c r="K21" i="8"/>
  <c r="K24" i="8"/>
  <c r="K22" i="8"/>
  <c r="E21" i="7"/>
  <c r="E216" i="3"/>
  <c r="E140" i="3"/>
  <c r="E51" i="2"/>
  <c r="E147" i="3" s="1"/>
  <c r="K36" i="8"/>
  <c r="D43" i="1"/>
  <c r="E25" i="3" s="1"/>
  <c r="E125" i="3"/>
  <c r="E122" i="3"/>
  <c r="E130" i="3"/>
  <c r="F44" i="2"/>
  <c r="E191" i="3" s="1"/>
  <c r="E62" i="2"/>
  <c r="E155" i="3" s="1"/>
  <c r="F73" i="2"/>
  <c r="E213" i="3" s="1"/>
  <c r="F79" i="2"/>
  <c r="E217" i="3" s="1"/>
  <c r="H31" i="7"/>
  <c r="G28" i="8"/>
  <c r="H32" i="8"/>
  <c r="E148" i="3"/>
  <c r="F34" i="2"/>
  <c r="E184" i="3" s="1"/>
  <c r="D16" i="8"/>
  <c r="F19" i="2"/>
  <c r="E171" i="3" s="1"/>
  <c r="F72" i="2"/>
  <c r="E212" i="3" s="1"/>
  <c r="H14" i="7"/>
  <c r="F18" i="2"/>
  <c r="E170" i="3" s="1"/>
  <c r="H30" i="8"/>
  <c r="H58" i="10"/>
  <c r="H45" i="10"/>
  <c r="H33" i="8"/>
  <c r="K31" i="8"/>
  <c r="E14" i="8"/>
  <c r="F56" i="2"/>
  <c r="I40" i="1"/>
  <c r="F46" i="2"/>
  <c r="E193" i="3" s="1"/>
  <c r="E40" i="2"/>
  <c r="E34" i="3"/>
  <c r="E139" i="3"/>
  <c r="F33" i="2"/>
  <c r="E183" i="3" s="1"/>
  <c r="E132" i="3"/>
  <c r="E131" i="3"/>
  <c r="E24" i="3"/>
  <c r="E26" i="2"/>
  <c r="E127" i="3" s="1"/>
  <c r="F29" i="2"/>
  <c r="E172" i="3"/>
  <c r="E16" i="2"/>
  <c r="D75" i="5"/>
  <c r="D33" i="5"/>
  <c r="I44" i="9" l="1"/>
  <c r="I46" i="9" s="1"/>
  <c r="I50" i="9" s="1"/>
  <c r="H22" i="7"/>
  <c r="E99" i="3"/>
  <c r="F62" i="2"/>
  <c r="E205" i="3" s="1"/>
  <c r="E108" i="3"/>
  <c r="D14" i="8"/>
  <c r="D27" i="7"/>
  <c r="D40" i="7" s="1"/>
  <c r="H44" i="9"/>
  <c r="H46" i="9" s="1"/>
  <c r="H50" i="9" s="1"/>
  <c r="F16" i="2"/>
  <c r="E169" i="3" s="1"/>
  <c r="E38" i="2"/>
  <c r="E137" i="3" s="1"/>
  <c r="K28" i="8"/>
  <c r="H28" i="8"/>
  <c r="F76" i="2"/>
  <c r="E215" i="3" s="1"/>
  <c r="H21" i="7"/>
  <c r="E27" i="7"/>
  <c r="E40" i="7" s="1"/>
  <c r="E201" i="3"/>
  <c r="F51" i="2"/>
  <c r="E197" i="3" s="1"/>
  <c r="E42" i="3"/>
  <c r="F40" i="2"/>
  <c r="E138" i="3"/>
  <c r="E179" i="3"/>
  <c r="F26" i="2"/>
  <c r="E119" i="3"/>
  <c r="E14" i="2"/>
  <c r="E118" i="3" s="1"/>
  <c r="D77" i="5"/>
  <c r="I52" i="1" l="1"/>
  <c r="F35" i="7" s="1"/>
  <c r="F34" i="7" s="1"/>
  <c r="F40" i="7" s="1"/>
  <c r="E109" i="3"/>
  <c r="H27" i="7"/>
  <c r="K27" i="7" s="1"/>
  <c r="F38" i="2"/>
  <c r="E187" i="3" s="1"/>
  <c r="E188" i="3"/>
  <c r="E177" i="3"/>
  <c r="F14" i="2"/>
  <c r="E168" i="3" s="1"/>
  <c r="E48" i="3" l="1"/>
  <c r="E70" i="2"/>
  <c r="F70" i="2" s="1"/>
  <c r="F68" i="2" s="1"/>
  <c r="F60" i="2" s="1"/>
  <c r="E204" i="3" s="1"/>
  <c r="I50" i="1"/>
  <c r="I63" i="1" s="1"/>
  <c r="I65" i="1" s="1"/>
  <c r="E57" i="3" s="1"/>
  <c r="H40" i="7"/>
  <c r="H34" i="7"/>
  <c r="H35" i="7"/>
  <c r="E209" i="3" l="1"/>
  <c r="K40" i="7"/>
  <c r="E47" i="3"/>
  <c r="E56" i="3"/>
  <c r="E160" i="3"/>
  <c r="E210" i="3"/>
  <c r="E68" i="2"/>
  <c r="E159" i="3" s="1"/>
  <c r="E60" i="2" l="1"/>
  <c r="E154" i="3" s="1"/>
  <c r="I83" i="10"/>
  <c r="H82" i="10" s="1"/>
  <c r="L82" i="10" l="1"/>
  <c r="F14" i="14"/>
  <c r="F18" i="14" s="1"/>
  <c r="F22" i="14" s="1"/>
  <c r="F26" i="14" s="1"/>
  <c r="E14" i="14"/>
  <c r="E18" i="14" s="1"/>
  <c r="E22" i="14" s="1"/>
  <c r="E26" i="14" s="1"/>
  <c r="F16" i="8" l="1"/>
  <c r="F14" i="8" s="1"/>
  <c r="G16" i="8" l="1"/>
  <c r="K18" i="8"/>
  <c r="G14" i="8" l="1"/>
  <c r="H16" i="8"/>
  <c r="H14" i="8" s="1"/>
  <c r="H69" i="10"/>
  <c r="H75" i="10" s="1"/>
  <c r="H78" i="10" s="1"/>
  <c r="H83" i="10" s="1"/>
</calcChain>
</file>

<file path=xl/sharedStrings.xml><?xml version="1.0" encoding="utf-8"?>
<sst xmlns="http://schemas.openxmlformats.org/spreadsheetml/2006/main" count="628" uniqueCount="247">
  <si>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</si>
  <si>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</si>
  <si>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</si>
  <si>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</si>
  <si>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</si>
  <si>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</si>
  <si>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</si>
  <si>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</si>
  <si>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</si>
  <si>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</si>
  <si>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</si>
  <si>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</si>
  <si>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</si>
  <si>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</si>
  <si>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</si>
  <si>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</si>
  <si>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</si>
  <si>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</si>
  <si>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</si>
  <si>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</si>
  <si>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</si>
  <si>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</si>
  <si>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</si>
  <si>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</si>
  <si>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</si>
  <si>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</si>
  <si>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</si>
  <si>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</si>
  <si>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</si>
  <si>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</si>
  <si>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</si>
  <si>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</si>
  <si>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</si>
  <si>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</si>
  <si>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</si>
  <si>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</si>
  <si>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</si>
  <si>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</si>
  <si>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</si>
  <si>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</si>
  <si>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</si>
  <si>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</si>
  <si>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</si>
  <si>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</si>
  <si>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</si>
  <si>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</si>
  <si>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</si>
  <si>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</si>
  <si>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</si>
  <si>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</si>
  <si>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</si>
  <si>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</si>
  <si>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</si>
  <si>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</si>
  <si>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</si>
  <si>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</si>
  <si>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</si>
  <si>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</si>
  <si>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</si>
  <si>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</si>
  <si>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</si>
  <si>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</si>
  <si>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</si>
  <si>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</si>
  <si>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</si>
  <si>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</si>
  <si>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</si>
  <si>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</si>
  <si>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</si>
  <si>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</si>
  <si>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</si>
  <si>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</si>
  <si>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</si>
  <si>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</si>
  <si>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</si>
  <si>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</si>
  <si>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</si>
  <si>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</si>
  <si>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</si>
  <si>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</si>
  <si>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</si>
  <si>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</si>
  <si>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</si>
  <si>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</si>
  <si>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</si>
  <si>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</si>
  <si>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</si>
  <si>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</si>
  <si>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</si>
  <si>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</si>
  <si>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</si>
  <si>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</si>
  <si>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</si>
  <si>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</si>
  <si>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</si>
  <si>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</si>
  <si>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</si>
  <si>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</si>
  <si>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</si>
  <si>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</si>
  <si>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</si>
  <si>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</si>
  <si>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</si>
  <si>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</si>
  <si>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</si>
  <si>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</si>
  <si>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</si>
  <si>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</si>
  <si>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</si>
  <si>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</si>
  <si>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</si>
  <si>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</si>
  <si>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</si>
  <si>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</si>
  <si>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</si>
  <si>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</si>
  <si>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</si>
  <si>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</si>
  <si>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</si>
  <si>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</si>
  <si>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</si>
  <si>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</si>
  <si>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</si>
  <si>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</si>
  <si>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</si>
  <si>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</si>
  <si>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</si>
  <si>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</si>
  <si>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</si>
  <si>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</si>
  <si>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</si>
  <si>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</si>
  <si>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</si>
  <si>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</si>
  <si>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</si>
  <si>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</si>
  <si>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</si>
  <si>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</si>
  <si>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</si>
  <si>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</si>
  <si>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</si>
  <si>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</si>
  <si>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</si>
  <si>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</si>
  <si>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</si>
  <si>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</si>
  <si>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</si>
  <si>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</si>
  <si>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</si>
  <si>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</si>
  <si>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</si>
  <si>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</si>
  <si>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</si>
  <si>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</si>
  <si>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</si>
  <si>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</si>
  <si>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</si>
  <si>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</si>
  <si>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</si>
  <si>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</si>
  <si>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</si>
  <si>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</si>
  <si>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</si>
  <si>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</si>
  <si>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</si>
  <si>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</si>
  <si>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</si>
  <si>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</si>
  <si>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</si>
  <si>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</si>
  <si>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</si>
  <si>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</si>
  <si>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</si>
  <si>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</si>
  <si>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</si>
  <si>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</si>
  <si>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</si>
  <si>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</si>
  <si>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</si>
  <si>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</si>
  <si>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</si>
  <si>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</si>
  <si>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</si>
  <si>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</si>
  <si>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</si>
  <si>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</si>
  <si>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</si>
  <si>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</si>
  <si>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</si>
  <si>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</si>
  <si>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</si>
  <si>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</si>
  <si>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</si>
  <si>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</si>
  <si>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</si>
  <si>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</si>
  <si>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</si>
  <si>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</si>
  <si>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</si>
  <si>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</si>
  <si>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</si>
  <si>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</si>
  <si>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</si>
  <si>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</si>
  <si>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</si>
  <si>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</si>
  <si>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Variaciones de la Hacienda Pública/Patrimonio Neto del Ejercicio 2016</t>
  </si>
  <si>
    <t>Cambios en la Hacienda Pública/Patrimonio Neto del Ejercicio 2016</t>
  </si>
  <si>
    <t>Devengado</t>
  </si>
  <si>
    <t xml:space="preserve">                     Ente Público:                     PODER EJECUTIVO DEL GOBIERNO DEL ESTADO DE CAMPECHE</t>
  </si>
  <si>
    <t xml:space="preserve">                                                                                                                                        PODER EJECUTIVO DEL GOBIERNO DEL ESTADO DE CAMPECHE</t>
  </si>
  <si>
    <t xml:space="preserve">                                                  PODER EJECUTIVO DEL GOBIERNO DEL ESTADO DE CAMPECHE</t>
  </si>
  <si>
    <t xml:space="preserve">             Ente Público:                                             PODER EJECUTIVO DEL GOBIERNO DEL ESTADO DE CAMPECHE</t>
  </si>
  <si>
    <t>Ente Público:                                                      PODER EJECUTIVO DEL GOBIERNO DEL ESTADO DE CAMPECHE</t>
  </si>
  <si>
    <t xml:space="preserve">     Ente Público:                                                              PODER EJECUTIVO DEL GOBIERNO DEL ESTADO DE CAMPECHE</t>
  </si>
  <si>
    <t xml:space="preserve">        Ente Público:                         PODER EJECUTIVO DEL GOBIERNO DEL ESTADO DE CAMPECHE</t>
  </si>
  <si>
    <t>Indicadores de Postura Fiscal</t>
  </si>
  <si>
    <t xml:space="preserve">                             Ente Público:   PODER EJECUTIVO DEL GOBIERNO DEL ESTADO DE CAMPECHE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</si>
  <si>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</si>
  <si>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</si>
  <si>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</si>
  <si>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</si>
  <si>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</si>
  <si>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</si>
  <si>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</si>
  <si>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</si>
  <si>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</si>
  <si>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</si>
  <si>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</si>
  <si>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</si>
  <si>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</si>
  <si>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</si>
  <si>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</si>
  <si>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</si>
  <si>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</si>
  <si>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</si>
  <si>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*No se incluyen: Utilidades e Intereses. Por regla de presentación se revelan como Ingresos Financieros.</t>
  </si>
  <si>
    <t>Bajo protesta de decir verdad declaramos que los Estados Financieros y sus Notas son razonablemente correctos y son responsabilidad del emisor</t>
  </si>
  <si>
    <t>Hacienda Pública/Patrimonio Neto Final del Ejercicio 2016</t>
  </si>
  <si>
    <t>Saldo Neto en la Hacienda Pública / Patrimonio 2017</t>
  </si>
  <si>
    <t>Productos de Tipo Corriente*</t>
  </si>
  <si>
    <t>Del 1 de enero al 30 de septiembre de 2017</t>
  </si>
  <si>
    <t>Flujos de Efectivo de las Actividades de Operación</t>
  </si>
  <si>
    <t>Del 1 de enero al 31 de diciembre de 2017 y 2016</t>
  </si>
  <si>
    <t>Al 31 de diciembre de 2017 y 2016</t>
  </si>
  <si>
    <t>Del 1 de enero al 31 de diciembre de 2017</t>
  </si>
  <si>
    <t>Del 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</si>
</sst>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"/>
    <numFmt numFmtId="168" formatCode="#,##0.0000000000"/>
    <numFmt numFmtId="169" formatCode="#,##0.00000000000000000"/>
    <numFmt numFmtId="171" formatCode="[$-1080A]#,##0.00;\(#,##0.00\)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3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4" fillId="4" borderId="0" xfId="0" applyFont="1" applyFill="1" applyProtection="1"/>
    <xf numFmtId="0" fontId="14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>
      <protection locked="0"/>
    </xf>
    <xf numFmtId="0" fontId="14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1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Alignment="1" applyProtection="1">
      <alignment vertical="top"/>
      <protection locked="0"/>
    </xf>
    <xf numFmtId="0" fontId="14" fillId="4" borderId="0" xfId="0" applyFont="1" applyFill="1" applyAlignment="1" applyProtection="1">
      <protection locked="0"/>
    </xf>
    <xf numFmtId="0" fontId="17" fillId="4" borderId="0" xfId="0" applyFont="1" applyFill="1" applyAlignment="1" applyProtection="1">
      <alignment horizontal="right" vertical="top"/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8" fillId="4" borderId="0" xfId="1" applyNumberFormat="1" applyFont="1" applyFill="1" applyBorder="1" applyAlignment="1">
      <alignment horizontal="right" vertical="top"/>
    </xf>
    <xf numFmtId="0" fontId="16" fillId="7" borderId="8" xfId="0" applyFont="1" applyFill="1" applyBorder="1"/>
    <xf numFmtId="0" fontId="16" fillId="4" borderId="0" xfId="0" applyFont="1" applyFill="1" applyBorder="1"/>
    <xf numFmtId="0" fontId="1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4" fillId="4" borderId="2" xfId="0" applyFont="1" applyFill="1" applyBorder="1"/>
    <xf numFmtId="0" fontId="1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vertical="top"/>
    </xf>
    <xf numFmtId="0" fontId="14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4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43" fontId="24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4" fillId="4" borderId="0" xfId="0" applyFont="1" applyFill="1" applyAlignment="1" applyProtection="1">
      <alignment horizontal="right"/>
      <protection locked="0"/>
    </xf>
    <xf numFmtId="0" fontId="14" fillId="4" borderId="0" xfId="0" applyFont="1" applyFill="1" applyBorder="1" applyAlignment="1"/>
    <xf numFmtId="0" fontId="2" fillId="4" borderId="0" xfId="3" applyFont="1" applyFill="1" applyBorder="1" applyAlignment="1"/>
    <xf numFmtId="0" fontId="1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165" fontId="13" fillId="7" borderId="6" xfId="2" applyNumberFormat="1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3" fillId="7" borderId="10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3" fillId="7" borderId="11" xfId="3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3" applyFont="1" applyFill="1" applyBorder="1" applyAlignment="1">
      <alignment horizontal="center" vertical="center" wrapText="1"/>
    </xf>
    <xf numFmtId="0" fontId="13" fillId="7" borderId="8" xfId="3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7" borderId="3" xfId="3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13" fillId="7" borderId="5" xfId="3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0" fontId="28" fillId="4" borderId="0" xfId="0" applyFont="1" applyFill="1"/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Border="1" applyAlignment="1" applyProtection="1">
      <alignment vertical="top"/>
      <protection locked="0"/>
    </xf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3" fillId="7" borderId="9" xfId="3" applyFont="1" applyFill="1" applyBorder="1" applyAlignment="1" applyProtection="1">
      <alignment horizontal="center" vertical="center" wrapText="1"/>
    </xf>
    <xf numFmtId="0" fontId="13" fillId="7" borderId="6" xfId="3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0" fontId="27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/>
    <xf numFmtId="165" fontId="13" fillId="7" borderId="9" xfId="2" applyNumberFormat="1" applyFont="1" applyFill="1" applyBorder="1" applyAlignment="1">
      <alignment horizontal="center" vertical="center" wrapText="1"/>
    </xf>
    <xf numFmtId="165" fontId="13" fillId="7" borderId="6" xfId="2" applyNumberFormat="1" applyFont="1" applyFill="1" applyBorder="1" applyAlignment="1">
      <alignment horizontal="center" vertical="center" wrapText="1"/>
    </xf>
    <xf numFmtId="165" fontId="1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0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left" vertical="top" wrapText="1"/>
    </xf>
    <xf numFmtId="0" fontId="31" fillId="4" borderId="0" xfId="0" applyFont="1" applyFill="1" applyAlignment="1">
      <alignment horizontal="center"/>
    </xf>
    <xf numFmtId="0" fontId="15" fillId="4" borderId="3" xfId="0" applyFont="1" applyFill="1" applyBorder="1" applyAlignment="1">
      <alignment vertical="top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4" fillId="4" borderId="0" xfId="0" applyFont="1" applyFill="1" applyBorder="1" applyAlignment="1">
      <alignment horizontal="centerContinuous"/>
    </xf>
    <xf numFmtId="0" fontId="5" fillId="4" borderId="0" xfId="3" applyFont="1" applyFill="1" applyBorder="1" applyAlignment="1">
      <alignment horizontal="centerContinuous" vertical="center"/>
    </xf>
    <xf numFmtId="0" fontId="16" fillId="7" borderId="9" xfId="0" applyFont="1" applyFill="1" applyBorder="1" applyAlignment="1">
      <alignment vertical="center"/>
    </xf>
    <xf numFmtId="0" fontId="5" fillId="4" borderId="0" xfId="3" applyFont="1" applyFill="1" applyBorder="1" applyAlignment="1">
      <alignment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" fillId="4" borderId="0" xfId="3" applyFont="1" applyFill="1" applyBorder="1" applyAlignment="1">
      <alignment horizontal="center"/>
    </xf>
    <xf numFmtId="0" fontId="14" fillId="4" borderId="5" xfId="0" applyFont="1" applyFill="1" applyBorder="1" applyAlignment="1">
      <alignment vertical="top"/>
    </xf>
    <xf numFmtId="0" fontId="14" fillId="4" borderId="2" xfId="0" applyFont="1" applyFill="1" applyBorder="1" applyAlignment="1"/>
    <xf numFmtId="4" fontId="5" fillId="4" borderId="0" xfId="2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left"/>
    </xf>
    <xf numFmtId="0" fontId="16" fillId="7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4" fontId="2" fillId="4" borderId="0" xfId="0" applyNumberFormat="1" applyFont="1" applyFill="1" applyBorder="1" applyAlignment="1">
      <alignment vertical="top"/>
    </xf>
    <xf numFmtId="4" fontId="23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4" fontId="20" fillId="4" borderId="0" xfId="0" applyNumberFormat="1" applyFont="1" applyFill="1" applyBorder="1" applyAlignment="1">
      <alignment vertical="top"/>
    </xf>
    <xf numFmtId="0" fontId="32" fillId="4" borderId="2" xfId="0" applyFont="1" applyFill="1" applyBorder="1" applyAlignment="1">
      <alignment vertical="top"/>
    </xf>
    <xf numFmtId="0" fontId="14" fillId="4" borderId="1" xfId="0" applyFont="1" applyFill="1" applyBorder="1"/>
    <xf numFmtId="4" fontId="2" fillId="4" borderId="0" xfId="2" applyNumberFormat="1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top"/>
    </xf>
    <xf numFmtId="0" fontId="14" fillId="4" borderId="3" xfId="0" applyFont="1" applyFill="1" applyBorder="1"/>
    <xf numFmtId="0" fontId="5" fillId="4" borderId="0" xfId="0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Alignment="1" applyProtection="1">
      <protection locked="0"/>
    </xf>
    <xf numFmtId="4" fontId="14" fillId="4" borderId="0" xfId="0" applyNumberFormat="1" applyFont="1" applyFill="1" applyBorder="1"/>
    <xf numFmtId="4" fontId="2" fillId="4" borderId="0" xfId="1" applyNumberFormat="1" applyFont="1" applyFill="1" applyBorder="1" applyAlignment="1">
      <alignment vertical="center"/>
    </xf>
    <xf numFmtId="4" fontId="5" fillId="4" borderId="0" xfId="2" applyNumberFormat="1" applyFont="1" applyFill="1" applyBorder="1" applyAlignment="1">
      <alignment vertical="top"/>
    </xf>
    <xf numFmtId="4" fontId="14" fillId="4" borderId="4" xfId="0" applyNumberFormat="1" applyFont="1" applyFill="1" applyBorder="1" applyAlignment="1">
      <alignment vertical="top"/>
    </xf>
    <xf numFmtId="4" fontId="5" fillId="4" borderId="0" xfId="2" applyNumberFormat="1" applyFont="1" applyFill="1" applyBorder="1"/>
    <xf numFmtId="4" fontId="23" fillId="4" borderId="0" xfId="2" applyNumberFormat="1" applyFont="1" applyFill="1" applyBorder="1" applyAlignment="1">
      <alignment vertical="top"/>
    </xf>
    <xf numFmtId="4" fontId="14" fillId="4" borderId="0" xfId="0" applyNumberFormat="1" applyFont="1" applyFill="1" applyProtection="1">
      <protection locked="0"/>
    </xf>
    <xf numFmtId="4" fontId="2" fillId="4" borderId="0" xfId="0" applyNumberFormat="1" applyFont="1" applyFill="1" applyBorder="1" applyAlignment="1"/>
    <xf numFmtId="4" fontId="2" fillId="4" borderId="4" xfId="0" applyNumberFormat="1" applyFont="1" applyFill="1" applyBorder="1" applyAlignment="1" applyProtection="1">
      <protection locked="0"/>
    </xf>
    <xf numFmtId="4" fontId="2" fillId="4" borderId="0" xfId="3" applyNumberFormat="1" applyFont="1" applyFill="1" applyBorder="1" applyAlignment="1"/>
    <xf numFmtId="4" fontId="2" fillId="4" borderId="0" xfId="3" applyNumberFormat="1" applyFont="1" applyFill="1" applyBorder="1" applyAlignment="1">
      <alignment horizontal="centerContinuous"/>
    </xf>
    <xf numFmtId="4" fontId="5" fillId="4" borderId="0" xfId="3" applyNumberFormat="1" applyFont="1" applyFill="1" applyBorder="1" applyAlignment="1">
      <alignment horizontal="center"/>
    </xf>
    <xf numFmtId="4" fontId="13" fillId="7" borderId="6" xfId="2" applyNumberFormat="1" applyFont="1" applyFill="1" applyBorder="1" applyAlignment="1">
      <alignment horizontal="center" vertical="center"/>
    </xf>
    <xf numFmtId="4" fontId="5" fillId="4" borderId="0" xfId="3" applyNumberFormat="1" applyFont="1" applyFill="1" applyBorder="1" applyAlignment="1"/>
    <xf numFmtId="4" fontId="26" fillId="4" borderId="0" xfId="3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 applyProtection="1">
      <alignment horizontal="right" vertical="top"/>
    </xf>
    <xf numFmtId="4" fontId="5" fillId="4" borderId="0" xfId="0" applyNumberFormat="1" applyFont="1" applyFill="1" applyBorder="1" applyAlignment="1" applyProtection="1">
      <alignment horizontal="right" vertical="top"/>
    </xf>
    <xf numFmtId="4" fontId="5" fillId="4" borderId="0" xfId="2" applyNumberFormat="1" applyFont="1" applyFill="1" applyBorder="1" applyAlignment="1" applyProtection="1">
      <alignment horizontal="right" vertical="top" wrapText="1"/>
    </xf>
    <xf numFmtId="4" fontId="26" fillId="4" borderId="0" xfId="3" applyNumberFormat="1" applyFont="1" applyFill="1" applyBorder="1" applyAlignment="1" applyProtection="1">
      <alignment horizontal="center"/>
    </xf>
    <xf numFmtId="4" fontId="14" fillId="4" borderId="4" xfId="0" applyNumberFormat="1" applyFont="1" applyFill="1" applyBorder="1"/>
    <xf numFmtId="4" fontId="14" fillId="4" borderId="0" xfId="0" applyNumberFormat="1" applyFont="1" applyFill="1"/>
    <xf numFmtId="4" fontId="5" fillId="4" borderId="0" xfId="0" applyNumberFormat="1" applyFont="1" applyFill="1" applyBorder="1"/>
    <xf numFmtId="0" fontId="14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" fontId="2" fillId="4" borderId="0" xfId="3" applyNumberFormat="1" applyFont="1" applyFill="1" applyBorder="1" applyAlignment="1">
      <alignment horizontal="center"/>
    </xf>
    <xf numFmtId="4" fontId="2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>
      <alignment vertical="top"/>
    </xf>
    <xf numFmtId="4" fontId="5" fillId="4" borderId="0" xfId="3" applyNumberFormat="1" applyFont="1" applyFill="1" applyBorder="1" applyAlignment="1" applyProtection="1">
      <alignment vertical="top"/>
      <protection locked="0"/>
    </xf>
    <xf numFmtId="4" fontId="2" fillId="4" borderId="0" xfId="3" applyNumberFormat="1" applyFont="1" applyFill="1" applyBorder="1" applyAlignment="1">
      <alignment horizontal="right" vertical="top" wrapText="1"/>
    </xf>
    <xf numFmtId="4" fontId="14" fillId="4" borderId="0" xfId="0" applyNumberFormat="1" applyFont="1" applyFill="1" applyAlignment="1">
      <alignment horizontal="left" wrapText="1"/>
    </xf>
    <xf numFmtId="4" fontId="5" fillId="4" borderId="4" xfId="3" applyNumberFormat="1" applyFont="1" applyFill="1" applyBorder="1" applyAlignment="1">
      <alignment vertical="top"/>
    </xf>
    <xf numFmtId="4" fontId="14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center"/>
    </xf>
    <xf numFmtId="0" fontId="13" fillId="7" borderId="6" xfId="2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>
      <alignment vertical="top"/>
    </xf>
    <xf numFmtId="4" fontId="15" fillId="4" borderId="0" xfId="2" applyNumberFormat="1" applyFont="1" applyFill="1" applyBorder="1" applyAlignment="1">
      <alignment vertical="top"/>
    </xf>
    <xf numFmtId="4" fontId="27" fillId="4" borderId="2" xfId="0" applyNumberFormat="1" applyFont="1" applyFill="1" applyBorder="1" applyAlignment="1">
      <alignment vertical="top"/>
    </xf>
    <xf numFmtId="4" fontId="14" fillId="4" borderId="2" xfId="0" applyNumberFormat="1" applyFont="1" applyFill="1" applyBorder="1" applyAlignment="1">
      <alignment vertical="top"/>
    </xf>
    <xf numFmtId="4" fontId="14" fillId="4" borderId="0" xfId="2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4" fontId="14" fillId="4" borderId="2" xfId="0" applyNumberFormat="1" applyFont="1" applyFill="1" applyBorder="1" applyAlignment="1" applyProtection="1">
      <alignment vertical="top"/>
    </xf>
    <xf numFmtId="4" fontId="2" fillId="4" borderId="0" xfId="0" applyNumberFormat="1" applyFont="1" applyFill="1" applyBorder="1" applyAlignment="1" applyProtection="1">
      <alignment horizontal="right" vertical="top"/>
      <protection locked="0"/>
    </xf>
    <xf numFmtId="4" fontId="20" fillId="4" borderId="0" xfId="0" applyNumberFormat="1" applyFont="1" applyFill="1" applyBorder="1" applyAlignment="1" applyProtection="1">
      <alignment horizontal="right" vertical="top"/>
    </xf>
    <xf numFmtId="4" fontId="27" fillId="4" borderId="2" xfId="0" applyNumberFormat="1" applyFont="1" applyFill="1" applyBorder="1" applyAlignment="1" applyProtection="1">
      <alignment vertical="top"/>
    </xf>
    <xf numFmtId="4" fontId="20" fillId="4" borderId="4" xfId="0" applyNumberFormat="1" applyFont="1" applyFill="1" applyBorder="1" applyAlignment="1" applyProtection="1">
      <alignment horizontal="right" vertical="top"/>
    </xf>
    <xf numFmtId="4" fontId="27" fillId="4" borderId="5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 applyProtection="1"/>
    <xf numFmtId="0" fontId="5" fillId="4" borderId="3" xfId="0" applyFont="1" applyFill="1" applyBorder="1" applyAlignment="1">
      <alignment horizontal="left" vertical="top"/>
    </xf>
    <xf numFmtId="4" fontId="15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0" xfId="0" applyNumberFormat="1" applyFont="1" applyFill="1" applyBorder="1" applyAlignment="1" applyProtection="1">
      <alignment horizontal="right" vertical="top"/>
    </xf>
    <xf numFmtId="4" fontId="2" fillId="4" borderId="2" xfId="0" applyNumberFormat="1" applyFont="1" applyFill="1" applyBorder="1" applyAlignment="1">
      <alignment vertical="top" wrapText="1"/>
    </xf>
    <xf numFmtId="4" fontId="14" fillId="4" borderId="0" xfId="0" applyNumberFormat="1" applyFont="1" applyFill="1" applyBorder="1" applyAlignment="1">
      <alignment horizontal="right" vertical="top"/>
    </xf>
    <xf numFmtId="4" fontId="15" fillId="4" borderId="0" xfId="0" applyNumberFormat="1" applyFont="1" applyFill="1" applyBorder="1" applyAlignment="1">
      <alignment horizontal="right" vertical="top"/>
    </xf>
    <xf numFmtId="4" fontId="14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14" xfId="0" applyNumberFormat="1" applyFont="1" applyFill="1" applyBorder="1" applyAlignment="1">
      <alignment horizontal="right" vertical="top"/>
    </xf>
    <xf numFmtId="4" fontId="15" fillId="4" borderId="4" xfId="0" applyNumberFormat="1" applyFont="1" applyFill="1" applyBorder="1" applyAlignment="1">
      <alignment horizontal="right" vertical="top"/>
    </xf>
    <xf numFmtId="4" fontId="2" fillId="4" borderId="5" xfId="0" applyNumberFormat="1" applyFont="1" applyFill="1" applyBorder="1" applyAlignment="1">
      <alignment vertical="top" wrapText="1"/>
    </xf>
    <xf numFmtId="167" fontId="14" fillId="4" borderId="0" xfId="0" applyNumberFormat="1" applyFont="1" applyFill="1" applyBorder="1"/>
    <xf numFmtId="0" fontId="25" fillId="4" borderId="0" xfId="0" applyFont="1" applyFill="1" applyAlignment="1">
      <alignment horizontal="left" wrapText="1"/>
    </xf>
    <xf numFmtId="0" fontId="16" fillId="7" borderId="10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168" fontId="14" fillId="4" borderId="0" xfId="0" applyNumberFormat="1" applyFont="1" applyFill="1" applyAlignment="1">
      <alignment horizontal="left" wrapText="1"/>
    </xf>
    <xf numFmtId="0" fontId="13" fillId="7" borderId="0" xfId="2" applyNumberFormat="1" applyFont="1" applyFill="1" applyBorder="1" applyAlignment="1">
      <alignment horizontal="center" vertical="center"/>
    </xf>
    <xf numFmtId="169" fontId="14" fillId="4" borderId="0" xfId="0" applyNumberFormat="1" applyFont="1" applyFill="1" applyAlignment="1">
      <alignment horizontal="left" wrapText="1"/>
    </xf>
    <xf numFmtId="0" fontId="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justify" vertical="center" wrapText="1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3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43" fontId="3" fillId="4" borderId="0" xfId="2" applyFont="1" applyFill="1" applyBorder="1" applyProtection="1"/>
    <xf numFmtId="0" fontId="5" fillId="4" borderId="0" xfId="0" applyFont="1" applyFill="1" applyBorder="1" applyAlignment="1">
      <alignment wrapText="1"/>
    </xf>
    <xf numFmtId="43" fontId="5" fillId="4" borderId="0" xfId="2" applyNumberFormat="1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14" fillId="0" borderId="0" xfId="0" applyFont="1"/>
    <xf numFmtId="165" fontId="2" fillId="4" borderId="0" xfId="2" applyNumberFormat="1" applyFont="1" applyFill="1" applyBorder="1" applyAlignment="1" applyProtection="1"/>
    <xf numFmtId="165" fontId="13" fillId="7" borderId="17" xfId="2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justify" vertical="center" wrapText="1"/>
    </xf>
    <xf numFmtId="0" fontId="14" fillId="4" borderId="0" xfId="0" applyFont="1" applyFill="1" applyBorder="1" applyAlignment="1" applyProtection="1">
      <alignment horizontal="justify" vertical="center" wrapText="1"/>
    </xf>
    <xf numFmtId="0" fontId="14" fillId="4" borderId="17" xfId="0" applyFont="1" applyFill="1" applyBorder="1" applyAlignment="1" applyProtection="1">
      <alignment horizontal="justify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43" fontId="14" fillId="4" borderId="16" xfId="2" applyFont="1" applyFill="1" applyBorder="1" applyAlignment="1" applyProtection="1">
      <alignment horizontal="right" vertical="center" wrapText="1"/>
    </xf>
    <xf numFmtId="0" fontId="14" fillId="0" borderId="3" xfId="0" applyFont="1" applyBorder="1"/>
    <xf numFmtId="0" fontId="15" fillId="4" borderId="4" xfId="0" applyFont="1" applyFill="1" applyBorder="1" applyAlignment="1">
      <alignment vertical="center" wrapText="1"/>
    </xf>
    <xf numFmtId="43" fontId="14" fillId="4" borderId="19" xfId="2" applyFont="1" applyFill="1" applyBorder="1" applyAlignment="1" applyProtection="1">
      <alignment horizontal="right" vertical="center" wrapText="1"/>
      <protection locked="0"/>
    </xf>
    <xf numFmtId="43" fontId="14" fillId="0" borderId="0" xfId="2" applyFont="1"/>
    <xf numFmtId="0" fontId="14" fillId="0" borderId="9" xfId="0" applyFont="1" applyBorder="1"/>
    <xf numFmtId="0" fontId="15" fillId="4" borderId="6" xfId="0" applyFont="1" applyFill="1" applyBorder="1" applyAlignment="1">
      <alignment vertical="center" wrapText="1"/>
    </xf>
    <xf numFmtId="43" fontId="14" fillId="4" borderId="16" xfId="2" applyFont="1" applyFill="1" applyBorder="1" applyAlignment="1" applyProtection="1">
      <alignment horizontal="right" vertical="center" wrapText="1"/>
      <protection locked="0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43" fontId="14" fillId="4" borderId="16" xfId="2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 applyProtection="1">
      <alignment horizontal="right" vertical="center" wrapText="1"/>
      <protection locked="0"/>
    </xf>
    <xf numFmtId="0" fontId="14" fillId="4" borderId="8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43" fontId="14" fillId="4" borderId="2" xfId="2" applyFont="1" applyFill="1" applyBorder="1" applyAlignment="1">
      <alignment horizontal="right" vertical="center" wrapText="1"/>
    </xf>
    <xf numFmtId="43" fontId="14" fillId="4" borderId="18" xfId="2" applyFont="1" applyFill="1" applyBorder="1" applyAlignment="1">
      <alignment horizontal="right" vertical="center" wrapText="1"/>
    </xf>
    <xf numFmtId="43" fontId="14" fillId="0" borderId="0" xfId="0" applyNumberFormat="1" applyFont="1"/>
    <xf numFmtId="0" fontId="15" fillId="4" borderId="1" xfId="0" applyFont="1" applyFill="1" applyBorder="1" applyAlignment="1">
      <alignment horizontal="justify" vertical="center" wrapText="1"/>
    </xf>
    <xf numFmtId="43" fontId="15" fillId="4" borderId="16" xfId="2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justify" vertical="center" wrapText="1"/>
    </xf>
    <xf numFmtId="43" fontId="14" fillId="4" borderId="18" xfId="2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wrapText="1"/>
    </xf>
    <xf numFmtId="43" fontId="14" fillId="0" borderId="0" xfId="2" applyFont="1" applyAlignment="1">
      <alignment wrapText="1"/>
    </xf>
    <xf numFmtId="0" fontId="14" fillId="4" borderId="0" xfId="0" applyFont="1" applyFill="1" applyAlignment="1">
      <alignment horizontal="justify"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0" xfId="0" applyBorder="1" applyAlignment="1"/>
    <xf numFmtId="43" fontId="14" fillId="4" borderId="0" xfId="2" applyFont="1" applyFill="1" applyBorder="1"/>
    <xf numFmtId="171" fontId="5" fillId="4" borderId="0" xfId="0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vertical="top" wrapText="1"/>
    </xf>
    <xf numFmtId="0" fontId="14" fillId="4" borderId="7" xfId="0" applyFont="1" applyFill="1" applyBorder="1"/>
    <xf numFmtId="0" fontId="1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168" fontId="5" fillId="4" borderId="0" xfId="2" applyNumberFormat="1" applyFont="1" applyFill="1" applyBorder="1" applyAlignment="1" applyProtection="1">
      <alignment vertical="top"/>
      <protection locked="0"/>
    </xf>
    <xf numFmtId="0" fontId="13" fillId="7" borderId="6" xfId="3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0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2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center" vertical="center" wrapText="1"/>
    </xf>
    <xf numFmtId="0" fontId="16" fillId="7" borderId="11" xfId="3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/>
    </xf>
    <xf numFmtId="0" fontId="13" fillId="7" borderId="0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right" vertical="top"/>
    </xf>
    <xf numFmtId="0" fontId="19" fillId="7" borderId="0" xfId="3" applyFont="1" applyFill="1" applyBorder="1" applyAlignment="1">
      <alignment horizontal="right" vertical="top"/>
    </xf>
    <xf numFmtId="167" fontId="2" fillId="4" borderId="0" xfId="0" applyNumberFormat="1" applyFont="1" applyFill="1" applyBorder="1" applyAlignment="1" applyProtection="1">
      <alignment horizontal="left"/>
      <protection locked="0"/>
    </xf>
    <xf numFmtId="4" fontId="13" fillId="7" borderId="7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 vertical="top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0" fontId="13" fillId="7" borderId="7" xfId="3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4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right"/>
      <protection locked="0"/>
    </xf>
    <xf numFmtId="0" fontId="14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5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43" fontId="5" fillId="4" borderId="0" xfId="2" applyFont="1" applyFill="1" applyBorder="1" applyAlignment="1">
      <alignment horizontal="center"/>
    </xf>
    <xf numFmtId="0" fontId="33" fillId="4" borderId="0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5" fillId="4" borderId="16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justify" wrapText="1"/>
    </xf>
    <xf numFmtId="165" fontId="13" fillId="7" borderId="9" xfId="2" applyNumberFormat="1" applyFont="1" applyFill="1" applyBorder="1" applyAlignment="1" applyProtection="1">
      <alignment horizontal="center"/>
    </xf>
    <xf numFmtId="165" fontId="13" fillId="7" borderId="6" xfId="2" applyNumberFormat="1" applyFont="1" applyFill="1" applyBorder="1" applyAlignment="1" applyProtection="1">
      <alignment horizontal="center"/>
    </xf>
    <xf numFmtId="165" fontId="13" fillId="7" borderId="8" xfId="2" applyNumberFormat="1" applyFont="1" applyFill="1" applyBorder="1" applyAlignment="1" applyProtection="1">
      <alignment horizontal="center"/>
    </xf>
    <xf numFmtId="165" fontId="2" fillId="4" borderId="0" xfId="2" applyNumberFormat="1" applyFont="1" applyFill="1" applyBorder="1" applyAlignment="1" applyProtection="1">
      <alignment horizontal="center"/>
      <protection locked="0"/>
    </xf>
    <xf numFmtId="165" fontId="2" fillId="4" borderId="0" xfId="2" applyNumberFormat="1" applyFont="1" applyFill="1" applyBorder="1" applyAlignment="1" applyProtection="1">
      <alignment horizontal="center"/>
    </xf>
    <xf numFmtId="165" fontId="13" fillId="7" borderId="10" xfId="2" applyNumberFormat="1" applyFont="1" applyFill="1" applyBorder="1" applyAlignment="1" applyProtection="1">
      <alignment horizontal="center"/>
    </xf>
    <xf numFmtId="0" fontId="15" fillId="4" borderId="16" xfId="0" applyFont="1" applyFill="1" applyBorder="1" applyAlignment="1" applyProtection="1">
      <alignment horizontal="left" vertical="center" wrapText="1"/>
    </xf>
    <xf numFmtId="0" fontId="15" fillId="4" borderId="9" xfId="0" applyFont="1" applyFill="1" applyBorder="1" applyAlignment="1" applyProtection="1">
      <alignment horizontal="left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1492250</xdr:colOff>
      <xdr:row>6</xdr:row>
      <xdr:rowOff>0</xdr:rowOff>
    </xdr:from>
    <xdr:to>
      <xdr:col>4</xdr:col>
      <xdr:colOff>1164167</xdr:colOff>
      <xdr:row>6</xdr:row>
      <xdr:rowOff>10583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778000" y="878417"/>
          <a:ext cx="5270500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180974</xdr:colOff>
      <xdr:row>0</xdr:row>
      <xdr:rowOff>74084</xdr:rowOff>
    </xdr:from>
    <xdr:to>
      <xdr:col>1</xdr:col>
      <xdr:colOff>581024</xdr:colOff>
      <xdr:row>5</xdr:row>
      <xdr:rowOff>207434</xdr:rowOff>
    </xdr:to>
    <xdr:pic>
      <xdr:nvPicPr>
        <xdr:cNvPr id="5" name="Imagen 13" descr="escu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4" y="74084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10590</xdr:colOff>
      <xdr:row>85</xdr:row>
      <xdr:rowOff>137579</xdr:rowOff>
    </xdr:from>
    <xdr:to>
      <xdr:col>2</xdr:col>
      <xdr:colOff>1356790</xdr:colOff>
      <xdr:row>87</xdr:row>
      <xdr:rowOff>168270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590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1354661</xdr:colOff>
      <xdr:row>85</xdr:row>
      <xdr:rowOff>137579</xdr:rowOff>
    </xdr:from>
    <xdr:to>
      <xdr:col>6</xdr:col>
      <xdr:colOff>2111</xdr:colOff>
      <xdr:row>87</xdr:row>
      <xdr:rowOff>168270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94661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243420</xdr:colOff>
      <xdr:row>85</xdr:row>
      <xdr:rowOff>264576</xdr:rowOff>
    </xdr:from>
    <xdr:to>
      <xdr:col>2</xdr:col>
      <xdr:colOff>1132420</xdr:colOff>
      <xdr:row>85</xdr:row>
      <xdr:rowOff>264576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43420" y="134302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1507057</xdr:colOff>
      <xdr:row>85</xdr:row>
      <xdr:rowOff>268814</xdr:rowOff>
    </xdr:from>
    <xdr:to>
      <xdr:col>5</xdr:col>
      <xdr:colOff>215890</xdr:colOff>
      <xdr:row>85</xdr:row>
      <xdr:rowOff>268814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047057" y="134344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1</xdr:col>
      <xdr:colOff>685800</xdr:colOff>
      <xdr:row>6</xdr:row>
      <xdr:rowOff>133350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323850" y="171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1400175</xdr:colOff>
      <xdr:row>7</xdr:row>
      <xdr:rowOff>0</xdr:rowOff>
    </xdr:from>
    <xdr:to>
      <xdr:col>8</xdr:col>
      <xdr:colOff>666750</xdr:colOff>
      <xdr:row>7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562350" y="1085850"/>
          <a:ext cx="9096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1152525</xdr:colOff>
      <xdr:row>71</xdr:row>
      <xdr:rowOff>228601</xdr:rowOff>
    </xdr:from>
    <xdr:to>
      <xdr:col>3</xdr:col>
      <xdr:colOff>1055369</xdr:colOff>
      <xdr:row>75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1114425</xdr:colOff>
      <xdr:row>71</xdr:row>
      <xdr:rowOff>228601</xdr:rowOff>
    </xdr:from>
    <xdr:to>
      <xdr:col>9</xdr:col>
      <xdr:colOff>302894</xdr:colOff>
      <xdr:row>75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29750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1476375</xdr:colOff>
      <xdr:row>71</xdr:row>
      <xdr:rowOff>495301</xdr:rowOff>
    </xdr:from>
    <xdr:to>
      <xdr:col>3</xdr:col>
      <xdr:colOff>542925</xdr:colOff>
      <xdr:row>71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71</xdr:row>
      <xdr:rowOff>495301</xdr:rowOff>
    </xdr:from>
    <xdr:to>
      <xdr:col>8</xdr:col>
      <xdr:colOff>1257300</xdr:colOff>
      <xdr:row>71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47625</xdr:rowOff>
    </xdr:from>
    <xdr:to>
      <xdr:col>2</xdr:col>
      <xdr:colOff>542925</xdr:colOff>
      <xdr:row>6</xdr:row>
      <xdr:rowOff>161925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000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85</xdr:row>
      <xdr:rowOff>390525</xdr:rowOff>
    </xdr:from>
    <xdr:to>
      <xdr:col>3</xdr:col>
      <xdr:colOff>1952625</xdr:colOff>
      <xdr:row>87</xdr:row>
      <xdr:rowOff>171449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238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1990725</xdr:colOff>
      <xdr:row>85</xdr:row>
      <xdr:rowOff>390525</xdr:rowOff>
    </xdr:from>
    <xdr:to>
      <xdr:col>7</xdr:col>
      <xdr:colOff>0</xdr:colOff>
      <xdr:row>87</xdr:row>
      <xdr:rowOff>171449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0481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276225</xdr:colOff>
      <xdr:row>85</xdr:row>
      <xdr:rowOff>514350</xdr:rowOff>
    </xdr:from>
    <xdr:to>
      <xdr:col>3</xdr:col>
      <xdr:colOff>1752600</xdr:colOff>
      <xdr:row>85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2228850</xdr:colOff>
      <xdr:row>85</xdr:row>
      <xdr:rowOff>514350</xdr:rowOff>
    </xdr:from>
    <xdr:to>
      <xdr:col>6</xdr:col>
      <xdr:colOff>495300</xdr:colOff>
      <xdr:row>85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96116</xdr:colOff>
      <xdr:row>1</xdr:row>
      <xdr:rowOff>51954</xdr:rowOff>
    </xdr:from>
    <xdr:to>
      <xdr:col>2</xdr:col>
      <xdr:colOff>866</xdr:colOff>
      <xdr:row>6</xdr:row>
      <xdr:rowOff>85725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74048" y="129886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1359477</xdr:colOff>
      <xdr:row>7</xdr:row>
      <xdr:rowOff>8658</xdr:rowOff>
    </xdr:from>
    <xdr:to>
      <xdr:col>6</xdr:col>
      <xdr:colOff>398318</xdr:colOff>
      <xdr:row>7</xdr:row>
      <xdr:rowOff>8658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2216727" y="1108363"/>
          <a:ext cx="64943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675408</xdr:colOff>
      <xdr:row>41</xdr:row>
      <xdr:rowOff>554182</xdr:rowOff>
    </xdr:from>
    <xdr:to>
      <xdr:col>3</xdr:col>
      <xdr:colOff>533225</xdr:colOff>
      <xdr:row>45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233793</xdr:colOff>
      <xdr:row>41</xdr:row>
      <xdr:rowOff>554185</xdr:rowOff>
    </xdr:from>
    <xdr:to>
      <xdr:col>7</xdr:col>
      <xdr:colOff>524564</xdr:colOff>
      <xdr:row>45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415637</xdr:colOff>
      <xdr:row>42</xdr:row>
      <xdr:rowOff>43293</xdr:rowOff>
    </xdr:from>
    <xdr:to>
      <xdr:col>3</xdr:col>
      <xdr:colOff>216478</xdr:colOff>
      <xdr:row>42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42</xdr:row>
      <xdr:rowOff>39831</xdr:rowOff>
    </xdr:from>
    <xdr:to>
      <xdr:col>7</xdr:col>
      <xdr:colOff>117763</xdr:colOff>
      <xdr:row>42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0</xdr:rowOff>
    </xdr:from>
    <xdr:to>
      <xdr:col>1</xdr:col>
      <xdr:colOff>626918</xdr:colOff>
      <xdr:row>8</xdr:row>
      <xdr:rowOff>42430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28600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1143000</xdr:colOff>
      <xdr:row>9</xdr:row>
      <xdr:rowOff>0</xdr:rowOff>
    </xdr:from>
    <xdr:to>
      <xdr:col>7</xdr:col>
      <xdr:colOff>685800</xdr:colOff>
      <xdr:row>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2438400" y="1238250"/>
          <a:ext cx="595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49</xdr:row>
      <xdr:rowOff>57150</xdr:rowOff>
    </xdr:from>
    <xdr:to>
      <xdr:col>5</xdr:col>
      <xdr:colOff>721994</xdr:colOff>
      <xdr:row>54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1457325</xdr:colOff>
      <xdr:row>49</xdr:row>
      <xdr:rowOff>57150</xdr:rowOff>
    </xdr:from>
    <xdr:to>
      <xdr:col>8</xdr:col>
      <xdr:colOff>874394</xdr:colOff>
      <xdr:row>54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714375</xdr:colOff>
      <xdr:row>50</xdr:row>
      <xdr:rowOff>152400</xdr:rowOff>
    </xdr:from>
    <xdr:to>
      <xdr:col>5</xdr:col>
      <xdr:colOff>228600</xdr:colOff>
      <xdr:row>50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50</xdr:row>
      <xdr:rowOff>152400</xdr:rowOff>
    </xdr:from>
    <xdr:to>
      <xdr:col>8</xdr:col>
      <xdr:colOff>419100</xdr:colOff>
      <xdr:row>50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66675</xdr:rowOff>
    </xdr:from>
    <xdr:to>
      <xdr:col>1</xdr:col>
      <xdr:colOff>617393</xdr:colOff>
      <xdr:row>7</xdr:row>
      <xdr:rowOff>71005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5" y="142875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8</xdr:row>
      <xdr:rowOff>0</xdr:rowOff>
    </xdr:from>
    <xdr:to>
      <xdr:col>5</xdr:col>
      <xdr:colOff>895350</xdr:colOff>
      <xdr:row>8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2933700" y="1123950"/>
          <a:ext cx="5314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44</xdr:row>
      <xdr:rowOff>542926</xdr:rowOff>
    </xdr:from>
    <xdr:to>
      <xdr:col>3</xdr:col>
      <xdr:colOff>102869</xdr:colOff>
      <xdr:row>48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9532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161925</xdr:colOff>
      <xdr:row>45</xdr:row>
      <xdr:rowOff>47625</xdr:rowOff>
    </xdr:from>
    <xdr:to>
      <xdr:col>2</xdr:col>
      <xdr:colOff>3590925</xdr:colOff>
      <xdr:row>45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190625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44</xdr:row>
      <xdr:rowOff>542926</xdr:rowOff>
    </xdr:from>
    <xdr:to>
      <xdr:col>7</xdr:col>
      <xdr:colOff>502919</xdr:colOff>
      <xdr:row>48</xdr:row>
      <xdr:rowOff>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589597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257175</xdr:colOff>
      <xdr:row>45</xdr:row>
      <xdr:rowOff>47625</xdr:rowOff>
    </xdr:from>
    <xdr:to>
      <xdr:col>7</xdr:col>
      <xdr:colOff>133350</xdr:colOff>
      <xdr:row>45</xdr:row>
      <xdr:rowOff>47625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6362700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180975</xdr:rowOff>
    </xdr:from>
    <xdr:to>
      <xdr:col>4</xdr:col>
      <xdr:colOff>17318</xdr:colOff>
      <xdr:row>5</xdr:row>
      <xdr:rowOff>147205</xdr:rowOff>
    </xdr:to>
    <xdr:pic>
      <xdr:nvPicPr>
        <xdr:cNvPr id="5" name="Imagen 13" descr="escu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42875" y="180975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1238250</xdr:colOff>
      <xdr:row>6</xdr:row>
      <xdr:rowOff>0</xdr:rowOff>
    </xdr:from>
    <xdr:to>
      <xdr:col>8</xdr:col>
      <xdr:colOff>409575</xdr:colOff>
      <xdr:row>6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2047875" y="1085850"/>
          <a:ext cx="4591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91</xdr:row>
      <xdr:rowOff>133351</xdr:rowOff>
    </xdr:from>
    <xdr:to>
      <xdr:col>6</xdr:col>
      <xdr:colOff>66675</xdr:colOff>
      <xdr:row>94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952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123825</xdr:colOff>
      <xdr:row>91</xdr:row>
      <xdr:rowOff>257176</xdr:rowOff>
    </xdr:from>
    <xdr:to>
      <xdr:col>5</xdr:col>
      <xdr:colOff>1238250</xdr:colOff>
      <xdr:row>91</xdr:row>
      <xdr:rowOff>257176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>
          <a:off x="209550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91</xdr:row>
      <xdr:rowOff>133351</xdr:rowOff>
    </xdr:from>
    <xdr:to>
      <xdr:col>10</xdr:col>
      <xdr:colOff>0</xdr:colOff>
      <xdr:row>94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83857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219075</xdr:colOff>
      <xdr:row>91</xdr:row>
      <xdr:rowOff>257176</xdr:rowOff>
    </xdr:from>
    <xdr:to>
      <xdr:col>9</xdr:col>
      <xdr:colOff>0</xdr:colOff>
      <xdr:row>91</xdr:row>
      <xdr:rowOff>257176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>
          <a:off x="4048125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5</xdr:row>
      <xdr:rowOff>9525</xdr:rowOff>
    </xdr:from>
    <xdr:to>
      <xdr:col>4</xdr:col>
      <xdr:colOff>723900</xdr:colOff>
      <xdr:row>5</xdr:row>
      <xdr:rowOff>9527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1581150" y="771525"/>
          <a:ext cx="3638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43</xdr:row>
      <xdr:rowOff>38100</xdr:rowOff>
    </xdr:from>
    <xdr:to>
      <xdr:col>2</xdr:col>
      <xdr:colOff>114300</xdr:colOff>
      <xdr:row>47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133350</xdr:colOff>
      <xdr:row>43</xdr:row>
      <xdr:rowOff>38100</xdr:rowOff>
    </xdr:from>
    <xdr:to>
      <xdr:col>6</xdr:col>
      <xdr:colOff>0</xdr:colOff>
      <xdr:row>47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285750</xdr:colOff>
      <xdr:row>43</xdr:row>
      <xdr:rowOff>133350</xdr:rowOff>
    </xdr:from>
    <xdr:to>
      <xdr:col>2</xdr:col>
      <xdr:colOff>28575</xdr:colOff>
      <xdr:row>43</xdr:row>
      <xdr:rowOff>133352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43</xdr:row>
      <xdr:rowOff>133350</xdr:rowOff>
    </xdr:from>
    <xdr:to>
      <xdr:col>5</xdr:col>
      <xdr:colOff>990600</xdr:colOff>
      <xdr:row>43</xdr:row>
      <xdr:rowOff>133352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85724</xdr:colOff>
      <xdr:row>0</xdr:row>
      <xdr:rowOff>95250</xdr:rowOff>
    </xdr:from>
    <xdr:to>
      <xdr:col>1</xdr:col>
      <xdr:colOff>352424</xdr:colOff>
      <xdr:row>5</xdr:row>
      <xdr:rowOff>77788</xdr:rowOff>
    </xdr:to>
    <xdr:pic>
      <xdr:nvPicPr>
        <xdr:cNvPr id="7" name="Imagen 13" descr="escud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85724" y="95250"/>
          <a:ext cx="638175" cy="74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0" zoomScaleNormal="90" workbookViewId="0">
      <selection activeCell="D31" sqref="D31"/>
    </sheetView>
  </sheetViews>
  <sheetFormatPr baseColWidth="10" defaultRowHeight="12" x14ac:dyDescent="0.2"/>
  <cols>
    <col min="1" max="1" width="4.28515625" style="16" customWidth="1"/>
    <col min="2" max="2" width="33.85546875" style="16" customWidth="1"/>
    <col min="3" max="3" width="29.5703125" style="16" customWidth="1"/>
    <col min="4" max="5" width="20.5703125" style="16" customWidth="1"/>
    <col min="6" max="6" width="7.7109375" style="16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8" customFormat="1" x14ac:dyDescent="0.2">
      <c r="B1" s="347"/>
      <c r="C1" s="347"/>
      <c r="D1" s="347"/>
      <c r="E1" s="347"/>
      <c r="F1" s="347"/>
    </row>
    <row r="2" spans="1:6" x14ac:dyDescent="0.2">
      <c r="B2" s="347" t="s">
        <v>80</v>
      </c>
      <c r="C2" s="347"/>
      <c r="D2" s="347"/>
      <c r="E2" s="347"/>
      <c r="F2" s="347"/>
    </row>
    <row r="3" spans="1:6" x14ac:dyDescent="0.2">
      <c r="B3" s="347" t="s">
        <v>243</v>
      </c>
      <c r="C3" s="347"/>
      <c r="D3" s="347"/>
      <c r="E3" s="347"/>
      <c r="F3" s="347"/>
    </row>
    <row r="4" spans="1:6" x14ac:dyDescent="0.2">
      <c r="B4" s="347" t="s">
        <v>1</v>
      </c>
      <c r="C4" s="347"/>
      <c r="D4" s="347"/>
      <c r="E4" s="347"/>
      <c r="F4" s="347"/>
    </row>
    <row r="5" spans="1:6" ht="6" customHeight="1" x14ac:dyDescent="0.2">
      <c r="A5" s="182"/>
      <c r="B5" s="182"/>
      <c r="C5" s="75"/>
      <c r="D5" s="75"/>
      <c r="E5" s="75"/>
      <c r="F5" s="75"/>
    </row>
    <row r="6" spans="1:6" ht="16.5" customHeight="1" x14ac:dyDescent="0.2">
      <c r="A6" s="182"/>
      <c r="B6" s="186" t="s">
        <v>209</v>
      </c>
      <c r="C6" s="270"/>
      <c r="D6" s="270"/>
      <c r="E6" s="270"/>
      <c r="F6" s="270"/>
    </row>
    <row r="7" spans="1:6" s="28" customFormat="1" ht="3" customHeight="1" x14ac:dyDescent="0.2">
      <c r="A7" s="182"/>
      <c r="B7" s="74"/>
      <c r="C7" s="74"/>
      <c r="D7" s="74"/>
      <c r="E7" s="74"/>
      <c r="F7" s="75"/>
    </row>
    <row r="8" spans="1:6" s="28" customFormat="1" ht="3" customHeight="1" x14ac:dyDescent="0.2">
      <c r="A8" s="76"/>
      <c r="B8" s="76"/>
      <c r="C8" s="76"/>
      <c r="D8" s="77"/>
      <c r="E8" s="77"/>
      <c r="F8" s="78"/>
    </row>
    <row r="9" spans="1:6" s="188" customFormat="1" ht="20.100000000000001" customHeight="1" x14ac:dyDescent="0.2">
      <c r="A9" s="187"/>
      <c r="B9" s="336" t="s">
        <v>76</v>
      </c>
      <c r="C9" s="336"/>
      <c r="D9" s="80">
        <v>2017</v>
      </c>
      <c r="E9" s="80">
        <v>2016</v>
      </c>
      <c r="F9" s="82"/>
    </row>
    <row r="10" spans="1:6" s="28" customFormat="1" ht="3" customHeight="1" x14ac:dyDescent="0.2">
      <c r="A10" s="83"/>
      <c r="B10" s="84"/>
      <c r="C10" s="84"/>
      <c r="D10" s="85"/>
      <c r="E10" s="85"/>
      <c r="F10" s="184"/>
    </row>
    <row r="11" spans="1:6" s="107" customFormat="1" x14ac:dyDescent="0.2">
      <c r="A11" s="189"/>
      <c r="B11" s="338" t="s">
        <v>81</v>
      </c>
      <c r="C11" s="338"/>
      <c r="D11" s="46"/>
      <c r="E11" s="46"/>
      <c r="F11" s="104"/>
    </row>
    <row r="12" spans="1:6" x14ac:dyDescent="0.2">
      <c r="A12" s="88"/>
      <c r="B12" s="339" t="s">
        <v>83</v>
      </c>
      <c r="C12" s="339"/>
      <c r="D12" s="190">
        <f>SUM(D13:D20)</f>
        <v>2278009406.3600001</v>
      </c>
      <c r="E12" s="190">
        <f>SUM(E13:E20)</f>
        <v>2964821699.2399998</v>
      </c>
      <c r="F12" s="104"/>
    </row>
    <row r="13" spans="1:6" x14ac:dyDescent="0.2">
      <c r="A13" s="87"/>
      <c r="B13" s="337" t="s">
        <v>85</v>
      </c>
      <c r="C13" s="337"/>
      <c r="D13" s="185">
        <v>1384301397.21</v>
      </c>
      <c r="E13" s="185">
        <v>1527438899.04</v>
      </c>
      <c r="F13" s="104"/>
    </row>
    <row r="14" spans="1:6" x14ac:dyDescent="0.2">
      <c r="A14" s="87"/>
      <c r="B14" s="337" t="s">
        <v>87</v>
      </c>
      <c r="C14" s="337"/>
      <c r="D14" s="185">
        <v>0</v>
      </c>
      <c r="E14" s="185">
        <v>0</v>
      </c>
      <c r="F14" s="104"/>
    </row>
    <row r="15" spans="1:6" ht="12" customHeight="1" x14ac:dyDescent="0.2">
      <c r="A15" s="87"/>
      <c r="B15" s="337" t="s">
        <v>89</v>
      </c>
      <c r="C15" s="337"/>
      <c r="D15" s="185">
        <v>0</v>
      </c>
      <c r="E15" s="185">
        <v>0</v>
      </c>
      <c r="F15" s="104"/>
    </row>
    <row r="16" spans="1:6" x14ac:dyDescent="0.2">
      <c r="A16" s="87"/>
      <c r="B16" s="337" t="s">
        <v>91</v>
      </c>
      <c r="C16" s="337"/>
      <c r="D16" s="185">
        <v>522406825.61000001</v>
      </c>
      <c r="E16" s="185">
        <v>364521805.12</v>
      </c>
      <c r="F16" s="104"/>
    </row>
    <row r="17" spans="1:6" x14ac:dyDescent="0.2">
      <c r="A17" s="87"/>
      <c r="B17" s="337" t="s">
        <v>240</v>
      </c>
      <c r="C17" s="337"/>
      <c r="D17" s="185">
        <v>735458</v>
      </c>
      <c r="E17" s="185">
        <v>779959</v>
      </c>
      <c r="F17" s="104"/>
    </row>
    <row r="18" spans="1:6" x14ac:dyDescent="0.2">
      <c r="A18" s="87"/>
      <c r="B18" s="337" t="s">
        <v>93</v>
      </c>
      <c r="C18" s="337"/>
      <c r="D18" s="185">
        <v>362146471.54000002</v>
      </c>
      <c r="E18" s="185">
        <v>1054865122.08</v>
      </c>
      <c r="F18" s="104"/>
    </row>
    <row r="19" spans="1:6" x14ac:dyDescent="0.2">
      <c r="A19" s="87"/>
      <c r="B19" s="337" t="s">
        <v>95</v>
      </c>
      <c r="C19" s="337"/>
      <c r="D19" s="185">
        <v>0</v>
      </c>
      <c r="E19" s="185">
        <v>0</v>
      </c>
      <c r="F19" s="104"/>
    </row>
    <row r="20" spans="1:6" ht="38.25" customHeight="1" x14ac:dyDescent="0.2">
      <c r="A20" s="87"/>
      <c r="B20" s="340" t="s">
        <v>97</v>
      </c>
      <c r="C20" s="340"/>
      <c r="D20" s="185">
        <v>8419254</v>
      </c>
      <c r="E20" s="185">
        <v>17215914</v>
      </c>
      <c r="F20" s="104"/>
    </row>
    <row r="21" spans="1:6" x14ac:dyDescent="0.2">
      <c r="A21" s="88"/>
      <c r="B21" s="45"/>
      <c r="C21" s="43"/>
      <c r="D21" s="191"/>
      <c r="E21" s="191"/>
      <c r="F21" s="104"/>
    </row>
    <row r="22" spans="1:6" ht="29.25" customHeight="1" x14ac:dyDescent="0.2">
      <c r="A22" s="88"/>
      <c r="B22" s="339" t="s">
        <v>100</v>
      </c>
      <c r="C22" s="339"/>
      <c r="D22" s="190">
        <f>SUM(D23:D24)</f>
        <v>19507217073.84</v>
      </c>
      <c r="E22" s="190">
        <f>SUM(E23:E24)</f>
        <v>18339912544.310001</v>
      </c>
      <c r="F22" s="104"/>
    </row>
    <row r="23" spans="1:6" x14ac:dyDescent="0.2">
      <c r="A23" s="87"/>
      <c r="B23" s="337" t="s">
        <v>102</v>
      </c>
      <c r="C23" s="337"/>
      <c r="D23" s="330">
        <v>19507217073.84</v>
      </c>
      <c r="E23" s="192">
        <v>18339912544.310001</v>
      </c>
      <c r="F23" s="104"/>
    </row>
    <row r="24" spans="1:6" x14ac:dyDescent="0.2">
      <c r="A24" s="87"/>
      <c r="B24" s="337" t="s">
        <v>193</v>
      </c>
      <c r="C24" s="337"/>
      <c r="D24" s="185">
        <v>0</v>
      </c>
      <c r="E24" s="185">
        <v>0</v>
      </c>
      <c r="F24" s="104"/>
    </row>
    <row r="25" spans="1:6" x14ac:dyDescent="0.2">
      <c r="A25" s="88"/>
      <c r="B25" s="45"/>
      <c r="C25" s="43"/>
      <c r="D25" s="191"/>
      <c r="E25" s="191"/>
      <c r="F25" s="104"/>
    </row>
    <row r="26" spans="1:6" x14ac:dyDescent="0.2">
      <c r="A26" s="87"/>
      <c r="B26" s="339" t="s">
        <v>106</v>
      </c>
      <c r="C26" s="339"/>
      <c r="D26" s="190">
        <f>SUM(D27:D31)</f>
        <v>105859854.88</v>
      </c>
      <c r="E26" s="190">
        <f>SUM(E27:E31)</f>
        <v>62458727.419999994</v>
      </c>
      <c r="F26" s="104"/>
    </row>
    <row r="27" spans="1:6" x14ac:dyDescent="0.2">
      <c r="A27" s="87"/>
      <c r="B27" s="337" t="s">
        <v>108</v>
      </c>
      <c r="C27" s="337"/>
      <c r="D27" s="185">
        <v>104521486</v>
      </c>
      <c r="E27" s="185">
        <v>62458727.409999996</v>
      </c>
      <c r="F27" s="104"/>
    </row>
    <row r="28" spans="1:6" x14ac:dyDescent="0.2">
      <c r="A28" s="87"/>
      <c r="B28" s="337" t="s">
        <v>109</v>
      </c>
      <c r="C28" s="337"/>
      <c r="D28" s="185">
        <v>0</v>
      </c>
      <c r="E28" s="185">
        <v>0</v>
      </c>
      <c r="F28" s="104"/>
    </row>
    <row r="29" spans="1:6" ht="26.25" customHeight="1" x14ac:dyDescent="0.2">
      <c r="A29" s="87"/>
      <c r="B29" s="340" t="s">
        <v>110</v>
      </c>
      <c r="C29" s="340"/>
      <c r="D29" s="185">
        <v>0</v>
      </c>
      <c r="E29" s="185">
        <v>0</v>
      </c>
      <c r="F29" s="104"/>
    </row>
    <row r="30" spans="1:6" x14ac:dyDescent="0.2">
      <c r="A30" s="87"/>
      <c r="B30" s="337" t="s">
        <v>112</v>
      </c>
      <c r="C30" s="337"/>
      <c r="D30" s="185">
        <v>0</v>
      </c>
      <c r="E30" s="185">
        <v>0</v>
      </c>
      <c r="F30" s="104"/>
    </row>
    <row r="31" spans="1:6" x14ac:dyDescent="0.2">
      <c r="A31" s="87"/>
      <c r="B31" s="337" t="s">
        <v>113</v>
      </c>
      <c r="C31" s="337"/>
      <c r="D31" s="185">
        <v>1338368.8799999999</v>
      </c>
      <c r="E31" s="185">
        <v>0.01</v>
      </c>
      <c r="F31" s="104"/>
    </row>
    <row r="32" spans="1:6" x14ac:dyDescent="0.2">
      <c r="A32" s="88"/>
      <c r="B32" s="45"/>
      <c r="C32" s="48"/>
      <c r="D32" s="193"/>
      <c r="E32" s="193"/>
      <c r="F32" s="104"/>
    </row>
    <row r="33" spans="1:6" x14ac:dyDescent="0.2">
      <c r="A33" s="194"/>
      <c r="B33" s="345" t="s">
        <v>115</v>
      </c>
      <c r="C33" s="345"/>
      <c r="D33" s="195">
        <f>D12+D22+D26</f>
        <v>21891086335.080002</v>
      </c>
      <c r="E33" s="195">
        <f>E12+E22+E26</f>
        <v>21367192970.970001</v>
      </c>
      <c r="F33" s="196"/>
    </row>
    <row r="34" spans="1:6" x14ac:dyDescent="0.2">
      <c r="A34" s="88"/>
      <c r="B34" s="345"/>
      <c r="C34" s="345"/>
      <c r="D34" s="193"/>
      <c r="E34" s="193"/>
      <c r="F34" s="104"/>
    </row>
    <row r="35" spans="1:6" x14ac:dyDescent="0.2">
      <c r="A35" s="197"/>
      <c r="B35" s="338" t="s">
        <v>82</v>
      </c>
      <c r="C35" s="338"/>
      <c r="D35" s="193"/>
      <c r="E35" s="193"/>
      <c r="F35" s="184"/>
    </row>
    <row r="36" spans="1:6" x14ac:dyDescent="0.2">
      <c r="A36" s="197"/>
      <c r="B36" s="338" t="s">
        <v>84</v>
      </c>
      <c r="C36" s="338"/>
      <c r="D36" s="190">
        <f>SUM(D37:D39)</f>
        <v>8691851455.5599995</v>
      </c>
      <c r="E36" s="190">
        <f>SUM(E37:E39)</f>
        <v>8380101890.5300007</v>
      </c>
      <c r="F36" s="104"/>
    </row>
    <row r="37" spans="1:6" x14ac:dyDescent="0.2">
      <c r="A37" s="197"/>
      <c r="B37" s="337" t="s">
        <v>86</v>
      </c>
      <c r="C37" s="337"/>
      <c r="D37" s="185">
        <v>6110527829.5</v>
      </c>
      <c r="E37" s="185">
        <v>5880749526.5100002</v>
      </c>
      <c r="F37" s="104"/>
    </row>
    <row r="38" spans="1:6" x14ac:dyDescent="0.2">
      <c r="A38" s="197"/>
      <c r="B38" s="337" t="s">
        <v>88</v>
      </c>
      <c r="C38" s="337"/>
      <c r="D38" s="185">
        <v>598408997.13</v>
      </c>
      <c r="E38" s="185">
        <v>582089904.44000006</v>
      </c>
      <c r="F38" s="104"/>
    </row>
    <row r="39" spans="1:6" x14ac:dyDescent="0.2">
      <c r="A39" s="197"/>
      <c r="B39" s="337" t="s">
        <v>90</v>
      </c>
      <c r="C39" s="337"/>
      <c r="D39" s="185">
        <v>1982914628.9300001</v>
      </c>
      <c r="E39" s="185">
        <v>1917262459.5799999</v>
      </c>
      <c r="F39" s="104"/>
    </row>
    <row r="40" spans="1:6" x14ac:dyDescent="0.2">
      <c r="A40" s="197"/>
      <c r="B40" s="45"/>
      <c r="C40" s="43"/>
      <c r="D40" s="191"/>
      <c r="E40" s="191"/>
      <c r="F40" s="104"/>
    </row>
    <row r="41" spans="1:6" x14ac:dyDescent="0.2">
      <c r="A41" s="197"/>
      <c r="B41" s="338" t="s">
        <v>194</v>
      </c>
      <c r="C41" s="338"/>
      <c r="D41" s="190">
        <f>SUM(D42:D50)</f>
        <v>8247463487.7999992</v>
      </c>
      <c r="E41" s="190">
        <f>SUM(E42:E50)</f>
        <v>8080128612.2400007</v>
      </c>
      <c r="F41" s="104"/>
    </row>
    <row r="42" spans="1:6" x14ac:dyDescent="0.2">
      <c r="A42" s="197"/>
      <c r="B42" s="337" t="s">
        <v>94</v>
      </c>
      <c r="C42" s="337"/>
      <c r="D42" s="185">
        <v>760140224.02999997</v>
      </c>
      <c r="E42" s="185">
        <v>707423542.55999994</v>
      </c>
      <c r="F42" s="104"/>
    </row>
    <row r="43" spans="1:6" ht="12" customHeight="1" x14ac:dyDescent="0.2">
      <c r="A43" s="197"/>
      <c r="B43" s="337" t="s">
        <v>96</v>
      </c>
      <c r="C43" s="337"/>
      <c r="D43" s="185">
        <v>6903152476.8199997</v>
      </c>
      <c r="E43" s="185">
        <v>6868221126.96</v>
      </c>
      <c r="F43" s="104"/>
    </row>
    <row r="44" spans="1:6" ht="25.5" customHeight="1" x14ac:dyDescent="0.2">
      <c r="A44" s="197"/>
      <c r="B44" s="337" t="s">
        <v>98</v>
      </c>
      <c r="C44" s="337"/>
      <c r="D44" s="185">
        <v>0</v>
      </c>
      <c r="E44" s="185">
        <v>0</v>
      </c>
      <c r="F44" s="104"/>
    </row>
    <row r="45" spans="1:6" x14ac:dyDescent="0.2">
      <c r="A45" s="197"/>
      <c r="B45" s="337" t="s">
        <v>99</v>
      </c>
      <c r="C45" s="337"/>
      <c r="D45" s="185">
        <v>449441374.47000003</v>
      </c>
      <c r="E45" s="185">
        <v>348719468.92000002</v>
      </c>
      <c r="F45" s="104"/>
    </row>
    <row r="46" spans="1:6" x14ac:dyDescent="0.2">
      <c r="A46" s="197"/>
      <c r="B46" s="337" t="s">
        <v>101</v>
      </c>
      <c r="C46" s="337"/>
      <c r="D46" s="185">
        <v>0</v>
      </c>
      <c r="E46" s="185">
        <v>0</v>
      </c>
      <c r="F46" s="104"/>
    </row>
    <row r="47" spans="1:6" x14ac:dyDescent="0.2">
      <c r="A47" s="197"/>
      <c r="B47" s="337" t="s">
        <v>103</v>
      </c>
      <c r="C47" s="337"/>
      <c r="D47" s="185">
        <v>131559414.48</v>
      </c>
      <c r="E47" s="185">
        <v>146124279</v>
      </c>
      <c r="F47" s="104"/>
    </row>
    <row r="48" spans="1:6" x14ac:dyDescent="0.2">
      <c r="A48" s="197"/>
      <c r="B48" s="337" t="s">
        <v>104</v>
      </c>
      <c r="C48" s="337"/>
      <c r="D48" s="185">
        <v>3169998</v>
      </c>
      <c r="E48" s="185">
        <v>9640194.8000000007</v>
      </c>
      <c r="F48" s="104"/>
    </row>
    <row r="49" spans="1:8" x14ac:dyDescent="0.2">
      <c r="A49" s="197"/>
      <c r="B49" s="337" t="s">
        <v>105</v>
      </c>
      <c r="C49" s="337"/>
      <c r="D49" s="185">
        <v>0</v>
      </c>
      <c r="E49" s="185">
        <v>0</v>
      </c>
      <c r="F49" s="104"/>
    </row>
    <row r="50" spans="1:8" x14ac:dyDescent="0.2">
      <c r="A50" s="197"/>
      <c r="B50" s="337" t="s">
        <v>107</v>
      </c>
      <c r="C50" s="337"/>
      <c r="D50" s="185">
        <v>0</v>
      </c>
      <c r="E50" s="185">
        <v>0</v>
      </c>
      <c r="F50" s="104"/>
    </row>
    <row r="51" spans="1:8" x14ac:dyDescent="0.2">
      <c r="A51" s="197"/>
      <c r="B51" s="45"/>
      <c r="C51" s="43"/>
      <c r="D51" s="191"/>
      <c r="E51" s="191"/>
      <c r="F51" s="104"/>
    </row>
    <row r="52" spans="1:8" x14ac:dyDescent="0.2">
      <c r="A52" s="197"/>
      <c r="B52" s="339" t="s">
        <v>102</v>
      </c>
      <c r="C52" s="339"/>
      <c r="D52" s="190">
        <f>SUM(D53:D55)</f>
        <v>4039651806.8500004</v>
      </c>
      <c r="E52" s="190">
        <f>SUM(E53:E55)</f>
        <v>3857731585.46</v>
      </c>
      <c r="F52" s="104"/>
    </row>
    <row r="53" spans="1:8" x14ac:dyDescent="0.2">
      <c r="A53" s="197"/>
      <c r="B53" s="337" t="s">
        <v>111</v>
      </c>
      <c r="C53" s="337"/>
      <c r="D53" s="185">
        <v>1903036470.98</v>
      </c>
      <c r="E53" s="185">
        <v>1932048881</v>
      </c>
      <c r="F53" s="104"/>
    </row>
    <row r="54" spans="1:8" x14ac:dyDescent="0.2">
      <c r="A54" s="197"/>
      <c r="B54" s="337" t="s">
        <v>50</v>
      </c>
      <c r="C54" s="337"/>
      <c r="D54" s="185">
        <v>1179124711.3599999</v>
      </c>
      <c r="E54" s="185">
        <v>1073609125.22</v>
      </c>
      <c r="F54" s="104"/>
    </row>
    <row r="55" spans="1:8" x14ac:dyDescent="0.2">
      <c r="A55" s="197"/>
      <c r="B55" s="337" t="s">
        <v>114</v>
      </c>
      <c r="C55" s="337"/>
      <c r="D55" s="185">
        <v>957490624.50999999</v>
      </c>
      <c r="E55" s="185">
        <v>852073579.24000001</v>
      </c>
      <c r="F55" s="104"/>
    </row>
    <row r="56" spans="1:8" x14ac:dyDescent="0.2">
      <c r="A56" s="197"/>
      <c r="B56" s="45"/>
      <c r="C56" s="43"/>
      <c r="D56" s="191"/>
      <c r="E56" s="191"/>
      <c r="F56" s="104"/>
    </row>
    <row r="57" spans="1:8" x14ac:dyDescent="0.2">
      <c r="A57" s="197"/>
      <c r="B57" s="338" t="s">
        <v>116</v>
      </c>
      <c r="C57" s="338"/>
      <c r="D57" s="198">
        <f>SUM(D58:D62)</f>
        <v>121455896.83</v>
      </c>
      <c r="E57" s="198">
        <f>SUM(E58:E62)</f>
        <v>79606848.120000005</v>
      </c>
      <c r="F57" s="104"/>
    </row>
    <row r="58" spans="1:8" x14ac:dyDescent="0.2">
      <c r="A58" s="197"/>
      <c r="B58" s="337" t="s">
        <v>117</v>
      </c>
      <c r="C58" s="337"/>
      <c r="D58" s="185">
        <v>106028551.73999999</v>
      </c>
      <c r="E58" s="185">
        <v>79606848.120000005</v>
      </c>
      <c r="F58" s="104"/>
    </row>
    <row r="59" spans="1:8" x14ac:dyDescent="0.2">
      <c r="A59" s="197"/>
      <c r="B59" s="337" t="s">
        <v>118</v>
      </c>
      <c r="C59" s="337"/>
      <c r="D59" s="185">
        <v>0</v>
      </c>
      <c r="E59" s="185">
        <v>0</v>
      </c>
      <c r="F59" s="104"/>
      <c r="H59" s="224"/>
    </row>
    <row r="60" spans="1:8" x14ac:dyDescent="0.2">
      <c r="A60" s="197"/>
      <c r="B60" s="337" t="s">
        <v>119</v>
      </c>
      <c r="C60" s="337"/>
      <c r="D60" s="185">
        <v>15427345.09</v>
      </c>
      <c r="E60" s="185">
        <v>0</v>
      </c>
      <c r="F60" s="104"/>
    </row>
    <row r="61" spans="1:8" x14ac:dyDescent="0.2">
      <c r="A61" s="197"/>
      <c r="B61" s="337" t="s">
        <v>120</v>
      </c>
      <c r="C61" s="337"/>
      <c r="D61" s="185">
        <v>0</v>
      </c>
      <c r="E61" s="185">
        <v>0</v>
      </c>
      <c r="F61" s="104"/>
    </row>
    <row r="62" spans="1:8" x14ac:dyDescent="0.2">
      <c r="A62" s="197"/>
      <c r="B62" s="337" t="s">
        <v>121</v>
      </c>
      <c r="C62" s="337"/>
      <c r="D62" s="185">
        <v>0</v>
      </c>
      <c r="E62" s="185">
        <v>0</v>
      </c>
      <c r="F62" s="104"/>
    </row>
    <row r="63" spans="1:8" x14ac:dyDescent="0.2">
      <c r="A63" s="197"/>
      <c r="B63" s="45"/>
      <c r="C63" s="43"/>
      <c r="D63" s="191"/>
      <c r="E63" s="191"/>
      <c r="F63" s="104"/>
    </row>
    <row r="64" spans="1:8" x14ac:dyDescent="0.2">
      <c r="A64" s="197"/>
      <c r="B64" s="339" t="s">
        <v>122</v>
      </c>
      <c r="C64" s="339"/>
      <c r="D64" s="198">
        <f>SUM(D65:D70)</f>
        <v>136084508.44999999</v>
      </c>
      <c r="E64" s="198">
        <f>SUM(E65:E70)</f>
        <v>180582990.94</v>
      </c>
      <c r="F64" s="104"/>
    </row>
    <row r="65" spans="1:10" x14ac:dyDescent="0.2">
      <c r="A65" s="197"/>
      <c r="B65" s="340" t="s">
        <v>123</v>
      </c>
      <c r="C65" s="340"/>
      <c r="D65" s="185">
        <v>134061075.42</v>
      </c>
      <c r="E65" s="185">
        <v>180582990.94</v>
      </c>
      <c r="F65" s="104"/>
    </row>
    <row r="66" spans="1:10" x14ac:dyDescent="0.2">
      <c r="A66" s="197"/>
      <c r="B66" s="337" t="s">
        <v>124</v>
      </c>
      <c r="C66" s="337"/>
      <c r="D66" s="185">
        <v>0</v>
      </c>
      <c r="E66" s="185">
        <v>0</v>
      </c>
      <c r="F66" s="104"/>
    </row>
    <row r="67" spans="1:10" x14ac:dyDescent="0.2">
      <c r="A67" s="197"/>
      <c r="B67" s="337" t="s">
        <v>125</v>
      </c>
      <c r="C67" s="337"/>
      <c r="D67" s="185">
        <v>0</v>
      </c>
      <c r="E67" s="185">
        <v>0</v>
      </c>
      <c r="F67" s="104"/>
    </row>
    <row r="68" spans="1:10" x14ac:dyDescent="0.2">
      <c r="A68" s="197"/>
      <c r="B68" s="340" t="s">
        <v>195</v>
      </c>
      <c r="C68" s="340"/>
      <c r="D68" s="185">
        <v>0</v>
      </c>
      <c r="E68" s="185">
        <v>0</v>
      </c>
      <c r="F68" s="104"/>
    </row>
    <row r="69" spans="1:10" x14ac:dyDescent="0.2">
      <c r="A69" s="197"/>
      <c r="B69" s="337" t="s">
        <v>126</v>
      </c>
      <c r="C69" s="337"/>
      <c r="D69" s="185">
        <v>0</v>
      </c>
      <c r="E69" s="185">
        <v>0</v>
      </c>
      <c r="F69" s="104"/>
    </row>
    <row r="70" spans="1:10" x14ac:dyDescent="0.2">
      <c r="A70" s="197"/>
      <c r="B70" s="337" t="s">
        <v>127</v>
      </c>
      <c r="C70" s="337"/>
      <c r="D70" s="185">
        <v>2023433.03</v>
      </c>
      <c r="E70" s="185">
        <v>0</v>
      </c>
      <c r="F70" s="104"/>
    </row>
    <row r="71" spans="1:10" x14ac:dyDescent="0.2">
      <c r="A71" s="197"/>
      <c r="B71" s="45"/>
      <c r="C71" s="43"/>
      <c r="D71" s="191"/>
      <c r="E71" s="191"/>
      <c r="F71" s="104"/>
    </row>
    <row r="72" spans="1:10" x14ac:dyDescent="0.2">
      <c r="A72" s="197"/>
      <c r="B72" s="339" t="s">
        <v>128</v>
      </c>
      <c r="C72" s="339"/>
      <c r="D72" s="198">
        <f>SUM(D73)</f>
        <v>28781153.68</v>
      </c>
      <c r="E72" s="198">
        <f>SUM(E73)</f>
        <v>0</v>
      </c>
      <c r="F72" s="104"/>
    </row>
    <row r="73" spans="1:10" x14ac:dyDescent="0.2">
      <c r="A73" s="197"/>
      <c r="B73" s="337" t="s">
        <v>129</v>
      </c>
      <c r="C73" s="337"/>
      <c r="D73" s="185">
        <v>28781153.68</v>
      </c>
      <c r="E73" s="185">
        <v>0</v>
      </c>
      <c r="F73" s="104"/>
    </row>
    <row r="74" spans="1:10" x14ac:dyDescent="0.2">
      <c r="A74" s="197"/>
      <c r="B74" s="45"/>
      <c r="C74" s="43"/>
      <c r="D74" s="191"/>
      <c r="E74" s="191"/>
      <c r="F74" s="104"/>
    </row>
    <row r="75" spans="1:10" x14ac:dyDescent="0.2">
      <c r="A75" s="197"/>
      <c r="B75" s="345" t="s">
        <v>130</v>
      </c>
      <c r="C75" s="345"/>
      <c r="D75" s="199">
        <f>D36+D41+D52+D57+D64+D72</f>
        <v>21265288309.170002</v>
      </c>
      <c r="E75" s="199">
        <f>E36+E41+E52+E57+E64+E72</f>
        <v>20578151927.289997</v>
      </c>
      <c r="F75" s="196"/>
    </row>
    <row r="76" spans="1:10" x14ac:dyDescent="0.2">
      <c r="A76" s="197"/>
      <c r="B76" s="47"/>
      <c r="C76" s="47"/>
      <c r="D76" s="191"/>
      <c r="E76" s="191"/>
      <c r="F76" s="196"/>
      <c r="J76" s="224"/>
    </row>
    <row r="77" spans="1:10" x14ac:dyDescent="0.2">
      <c r="A77" s="197"/>
      <c r="B77" s="348" t="s">
        <v>131</v>
      </c>
      <c r="C77" s="348"/>
      <c r="D77" s="199">
        <f>D33-D75</f>
        <v>625798025.90999985</v>
      </c>
      <c r="E77" s="199">
        <f>E33-E75</f>
        <v>789041043.68000412</v>
      </c>
      <c r="F77" s="196"/>
    </row>
    <row r="78" spans="1:10" x14ac:dyDescent="0.2">
      <c r="A78" s="197"/>
      <c r="B78" s="29"/>
      <c r="C78" s="29"/>
      <c r="D78" s="29"/>
      <c r="E78" s="29"/>
      <c r="F78" s="104"/>
    </row>
    <row r="79" spans="1:10" x14ac:dyDescent="0.2">
      <c r="A79" s="197"/>
      <c r="B79" s="29" t="s">
        <v>236</v>
      </c>
      <c r="C79" s="29"/>
      <c r="D79" s="29"/>
      <c r="E79" s="29"/>
      <c r="F79" s="104"/>
    </row>
    <row r="80" spans="1:10" ht="6" customHeight="1" x14ac:dyDescent="0.2">
      <c r="A80" s="200"/>
      <c r="B80" s="64"/>
      <c r="C80" s="64"/>
      <c r="D80" s="64"/>
      <c r="E80" s="64"/>
      <c r="F80" s="60"/>
    </row>
    <row r="81" spans="1:6" ht="6" customHeight="1" x14ac:dyDescent="0.2">
      <c r="A81" s="28"/>
      <c r="B81" s="28"/>
      <c r="C81" s="28"/>
      <c r="D81" s="28"/>
      <c r="E81" s="28"/>
      <c r="F81" s="40"/>
    </row>
    <row r="82" spans="1:6" ht="6" customHeight="1" x14ac:dyDescent="0.2">
      <c r="A82" s="28"/>
      <c r="B82" s="43"/>
      <c r="C82" s="61"/>
      <c r="D82" s="62"/>
      <c r="E82" s="62"/>
      <c r="F82" s="40"/>
    </row>
    <row r="83" spans="1:6" ht="6" customHeight="1" x14ac:dyDescent="0.2">
      <c r="A83" s="28"/>
      <c r="B83" s="43"/>
      <c r="C83" s="61"/>
      <c r="D83" s="62"/>
      <c r="E83" s="62"/>
      <c r="F83" s="28"/>
    </row>
    <row r="84" spans="1:6" ht="27" customHeight="1" x14ac:dyDescent="0.2">
      <c r="B84" s="343" t="s">
        <v>237</v>
      </c>
      <c r="C84" s="344"/>
      <c r="D84" s="344"/>
      <c r="E84" s="344"/>
      <c r="F84" s="344"/>
    </row>
    <row r="85" spans="1:6" ht="9.75" customHeight="1" x14ac:dyDescent="0.2">
      <c r="B85" s="43"/>
      <c r="C85" s="61"/>
      <c r="D85" s="62"/>
      <c r="E85" s="62"/>
    </row>
    <row r="86" spans="1:6" ht="30" customHeight="1" x14ac:dyDescent="0.2">
      <c r="B86" s="43"/>
      <c r="C86" s="201"/>
      <c r="D86" s="201"/>
      <c r="E86" s="227"/>
    </row>
    <row r="87" spans="1:6" ht="14.1" customHeight="1" x14ac:dyDescent="0.2">
      <c r="B87" s="276"/>
      <c r="D87" s="341"/>
      <c r="E87" s="341"/>
      <c r="F87" s="62"/>
    </row>
    <row r="88" spans="1:6" ht="14.1" customHeight="1" x14ac:dyDescent="0.2">
      <c r="A88" s="346"/>
      <c r="B88" s="346"/>
      <c r="C88" s="346"/>
      <c r="D88" s="342"/>
      <c r="E88" s="342"/>
      <c r="F88" s="68"/>
    </row>
    <row r="89" spans="1:6" ht="9.9499999999999993" customHeight="1" x14ac:dyDescent="0.2">
      <c r="D89" s="24"/>
    </row>
    <row r="90" spans="1:6" x14ac:dyDescent="0.2">
      <c r="D90" s="24"/>
    </row>
    <row r="91" spans="1:6" x14ac:dyDescent="0.2">
      <c r="D91" s="24"/>
    </row>
  </sheetData>
  <sheetProtection formatCells="0" selectLockedCells="1"/>
  <mergeCells count="66">
    <mergeCell ref="B1:F1"/>
    <mergeCell ref="B2:F2"/>
    <mergeCell ref="B3:F3"/>
    <mergeCell ref="B4:F4"/>
    <mergeCell ref="B77:C77"/>
    <mergeCell ref="B60:C60"/>
    <mergeCell ref="B29:C29"/>
    <mergeCell ref="B53:C53"/>
    <mergeCell ref="B30:C30"/>
    <mergeCell ref="B54:C54"/>
    <mergeCell ref="B31:C31"/>
    <mergeCell ref="B55:C55"/>
    <mergeCell ref="B33:C33"/>
    <mergeCell ref="B57:C57"/>
    <mergeCell ref="B34:C34"/>
    <mergeCell ref="B58:C58"/>
    <mergeCell ref="D87:E87"/>
    <mergeCell ref="D88:E88"/>
    <mergeCell ref="B84:F84"/>
    <mergeCell ref="B75:C75"/>
    <mergeCell ref="B61:C61"/>
    <mergeCell ref="B62:C62"/>
    <mergeCell ref="B64:C64"/>
    <mergeCell ref="B65:C65"/>
    <mergeCell ref="B66:C66"/>
    <mergeCell ref="B67:C67"/>
    <mergeCell ref="B68:C68"/>
    <mergeCell ref="B69:C69"/>
    <mergeCell ref="B70:C70"/>
    <mergeCell ref="B72:C72"/>
    <mergeCell ref="B73:C73"/>
    <mergeCell ref="A88:C88"/>
    <mergeCell ref="B59:C59"/>
    <mergeCell ref="B49:C49"/>
    <mergeCell ref="B26:C26"/>
    <mergeCell ref="B50:C50"/>
    <mergeCell ref="B27:C27"/>
    <mergeCell ref="B28:C28"/>
    <mergeCell ref="B52:C52"/>
    <mergeCell ref="B48:C48"/>
    <mergeCell ref="B44:C44"/>
    <mergeCell ref="B45:C45"/>
    <mergeCell ref="B46:C46"/>
    <mergeCell ref="B47:C47"/>
    <mergeCell ref="B42:C42"/>
    <mergeCell ref="B19:C19"/>
    <mergeCell ref="B43:C43"/>
    <mergeCell ref="B20:C20"/>
    <mergeCell ref="B22:C22"/>
    <mergeCell ref="B23:C23"/>
    <mergeCell ref="B9:C9"/>
    <mergeCell ref="B17:C17"/>
    <mergeCell ref="B41:C41"/>
    <mergeCell ref="B11:C11"/>
    <mergeCell ref="B35:C35"/>
    <mergeCell ref="B12:C12"/>
    <mergeCell ref="B36:C36"/>
    <mergeCell ref="B13:C13"/>
    <mergeCell ref="B37:C37"/>
    <mergeCell ref="B14:C14"/>
    <mergeCell ref="B38:C38"/>
    <mergeCell ref="B15:C15"/>
    <mergeCell ref="B39:C39"/>
    <mergeCell ref="B16:C16"/>
    <mergeCell ref="B24:C24"/>
    <mergeCell ref="B18:C18"/>
  </mergeCells>
  <printOptions verticalCentered="1"/>
  <pageMargins left="1.2598425196850394" right="0" top="0.39370078740157483" bottom="0.70866141732283472" header="0" footer="0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7" zoomScaleNormal="100" zoomScalePageLayoutView="80" workbookViewId="0">
      <selection activeCell="I52" sqref="I52"/>
    </sheetView>
  </sheetViews>
  <sheetFormatPr baseColWidth="10" defaultRowHeight="12" x14ac:dyDescent="0.2"/>
  <cols>
    <col min="1" max="1" width="4.85546875" style="28" customWidth="1"/>
    <col min="2" max="2" width="27.5703125" style="29" customWidth="1"/>
    <col min="3" max="3" width="37.85546875" style="28" customWidth="1"/>
    <col min="4" max="4" width="22.42578125" style="204" customWidth="1"/>
    <col min="5" max="5" width="21" style="204" customWidth="1"/>
    <col min="6" max="6" width="11" style="30" customWidth="1"/>
    <col min="7" max="8" width="27.5703125" style="28" customWidth="1"/>
    <col min="9" max="10" width="21" style="204" customWidth="1"/>
    <col min="11" max="11" width="4.85546875" style="16" customWidth="1"/>
    <col min="12" max="12" width="11.42578125" style="28"/>
    <col min="13" max="13" width="15.85546875" style="28" bestFit="1" customWidth="1"/>
    <col min="14" max="16384" width="11.42578125" style="28"/>
  </cols>
  <sheetData>
    <row r="1" spans="1:11" ht="6" customHeight="1" x14ac:dyDescent="0.2">
      <c r="A1" s="18"/>
      <c r="B1" s="25"/>
      <c r="C1" s="18"/>
      <c r="D1" s="203"/>
      <c r="E1" s="203"/>
      <c r="F1" s="27"/>
      <c r="G1" s="26"/>
      <c r="H1" s="26"/>
      <c r="I1" s="203"/>
      <c r="J1" s="210"/>
      <c r="K1" s="18"/>
    </row>
    <row r="2" spans="1:11" ht="6" customHeight="1" x14ac:dyDescent="0.2">
      <c r="K2" s="28"/>
    </row>
    <row r="3" spans="1:11" ht="14.1" customHeight="1" x14ac:dyDescent="0.2">
      <c r="B3" s="31"/>
      <c r="C3" s="349"/>
      <c r="D3" s="349"/>
      <c r="E3" s="349"/>
      <c r="F3" s="349"/>
      <c r="G3" s="349"/>
      <c r="H3" s="349"/>
      <c r="I3" s="349"/>
      <c r="J3" s="211"/>
      <c r="K3" s="31"/>
    </row>
    <row r="4" spans="1:11" ht="14.1" customHeight="1" x14ac:dyDescent="0.2">
      <c r="B4" s="31"/>
      <c r="C4" s="349" t="s">
        <v>0</v>
      </c>
      <c r="D4" s="349"/>
      <c r="E4" s="349"/>
      <c r="F4" s="349"/>
      <c r="G4" s="349"/>
      <c r="H4" s="349"/>
      <c r="I4" s="349"/>
      <c r="J4" s="211"/>
      <c r="K4" s="31"/>
    </row>
    <row r="5" spans="1:11" ht="14.1" customHeight="1" x14ac:dyDescent="0.2">
      <c r="B5" s="31"/>
      <c r="C5" s="349" t="s">
        <v>244</v>
      </c>
      <c r="D5" s="349"/>
      <c r="E5" s="349"/>
      <c r="F5" s="349"/>
      <c r="G5" s="349"/>
      <c r="H5" s="349"/>
      <c r="I5" s="349"/>
      <c r="J5" s="211"/>
      <c r="K5" s="31"/>
    </row>
    <row r="6" spans="1:11" ht="14.1" customHeight="1" x14ac:dyDescent="0.2">
      <c r="B6" s="32"/>
      <c r="C6" s="350" t="s">
        <v>1</v>
      </c>
      <c r="D6" s="350"/>
      <c r="E6" s="350"/>
      <c r="F6" s="350"/>
      <c r="G6" s="350"/>
      <c r="H6" s="350"/>
      <c r="I6" s="350"/>
      <c r="J6" s="205"/>
      <c r="K6" s="32"/>
    </row>
    <row r="7" spans="1:11" ht="20.100000000000001" customHeight="1" x14ac:dyDescent="0.2">
      <c r="A7" s="33"/>
      <c r="B7" s="34" t="s">
        <v>4</v>
      </c>
      <c r="C7" s="359" t="s">
        <v>210</v>
      </c>
      <c r="D7" s="359"/>
      <c r="E7" s="359"/>
      <c r="F7" s="359"/>
      <c r="G7" s="359"/>
      <c r="H7" s="359"/>
      <c r="I7" s="359"/>
      <c r="J7" s="359"/>
    </row>
    <row r="8" spans="1:11" ht="3" customHeight="1" x14ac:dyDescent="0.2">
      <c r="A8" s="32"/>
      <c r="B8" s="32"/>
      <c r="C8" s="32"/>
      <c r="D8" s="205"/>
      <c r="E8" s="205"/>
      <c r="F8" s="35"/>
      <c r="G8" s="32"/>
      <c r="H8" s="32"/>
      <c r="I8" s="205"/>
      <c r="J8" s="205"/>
      <c r="K8" s="28"/>
    </row>
    <row r="9" spans="1:11" ht="3" customHeight="1" x14ac:dyDescent="0.2">
      <c r="A9" s="32"/>
      <c r="B9" s="32"/>
      <c r="C9" s="32"/>
      <c r="D9" s="205"/>
      <c r="E9" s="205"/>
      <c r="F9" s="35"/>
      <c r="G9" s="32"/>
      <c r="H9" s="32"/>
      <c r="I9" s="205"/>
      <c r="J9" s="205"/>
    </row>
    <row r="10" spans="1:11" s="37" customFormat="1" ht="15" customHeight="1" x14ac:dyDescent="0.2">
      <c r="A10" s="353"/>
      <c r="B10" s="355" t="s">
        <v>77</v>
      </c>
      <c r="C10" s="355"/>
      <c r="D10" s="360" t="s">
        <v>5</v>
      </c>
      <c r="E10" s="360"/>
      <c r="F10" s="357"/>
      <c r="G10" s="355" t="s">
        <v>77</v>
      </c>
      <c r="H10" s="355"/>
      <c r="I10" s="360" t="s">
        <v>5</v>
      </c>
      <c r="J10" s="360"/>
      <c r="K10" s="36"/>
    </row>
    <row r="11" spans="1:11" s="37" customFormat="1" ht="15" customHeight="1" x14ac:dyDescent="0.2">
      <c r="A11" s="354"/>
      <c r="B11" s="356"/>
      <c r="C11" s="356"/>
      <c r="D11" s="273">
        <v>2017</v>
      </c>
      <c r="E11" s="273">
        <v>2016</v>
      </c>
      <c r="F11" s="358"/>
      <c r="G11" s="356"/>
      <c r="H11" s="356"/>
      <c r="I11" s="273">
        <v>2017</v>
      </c>
      <c r="J11" s="273">
        <v>2016</v>
      </c>
      <c r="K11" s="38"/>
    </row>
    <row r="12" spans="1:11" ht="3" customHeight="1" x14ac:dyDescent="0.2">
      <c r="A12" s="39"/>
      <c r="B12" s="32"/>
      <c r="C12" s="32"/>
      <c r="D12" s="205"/>
      <c r="E12" s="205"/>
      <c r="F12" s="35"/>
      <c r="G12" s="32"/>
      <c r="H12" s="32"/>
      <c r="I12" s="205"/>
      <c r="J12" s="205"/>
      <c r="K12" s="40"/>
    </row>
    <row r="13" spans="1:11" ht="3" customHeight="1" x14ac:dyDescent="0.2">
      <c r="A13" s="39"/>
      <c r="B13" s="32"/>
      <c r="C13" s="32"/>
      <c r="D13" s="205"/>
      <c r="E13" s="205"/>
      <c r="F13" s="35"/>
      <c r="G13" s="32"/>
      <c r="H13" s="32"/>
      <c r="I13" s="205"/>
      <c r="J13" s="205"/>
      <c r="K13" s="40"/>
    </row>
    <row r="14" spans="1:11" x14ac:dyDescent="0.2">
      <c r="A14" s="41"/>
      <c r="B14" s="339" t="s">
        <v>6</v>
      </c>
      <c r="C14" s="339"/>
      <c r="D14" s="206"/>
      <c r="E14" s="193"/>
      <c r="G14" s="339" t="s">
        <v>7</v>
      </c>
      <c r="H14" s="339"/>
      <c r="I14" s="190"/>
      <c r="J14" s="190"/>
      <c r="K14" s="40"/>
    </row>
    <row r="15" spans="1:11" ht="5.0999999999999996" customHeight="1" x14ac:dyDescent="0.2">
      <c r="A15" s="41"/>
      <c r="B15" s="45"/>
      <c r="C15" s="44"/>
      <c r="D15" s="193"/>
      <c r="E15" s="193"/>
      <c r="G15" s="45"/>
      <c r="H15" s="44"/>
      <c r="I15" s="190"/>
      <c r="J15" s="190"/>
      <c r="K15" s="40"/>
    </row>
    <row r="16" spans="1:11" x14ac:dyDescent="0.2">
      <c r="A16" s="41"/>
      <c r="B16" s="345" t="s">
        <v>8</v>
      </c>
      <c r="C16" s="345"/>
      <c r="D16" s="193"/>
      <c r="E16" s="193"/>
      <c r="G16" s="345" t="s">
        <v>9</v>
      </c>
      <c r="H16" s="345"/>
      <c r="I16" s="193"/>
      <c r="J16" s="193"/>
      <c r="K16" s="40"/>
    </row>
    <row r="17" spans="1:11" ht="5.0999999999999996" customHeight="1" x14ac:dyDescent="0.2">
      <c r="A17" s="41"/>
      <c r="B17" s="47"/>
      <c r="C17" s="48"/>
      <c r="D17" s="193"/>
      <c r="E17" s="193"/>
      <c r="G17" s="47"/>
      <c r="H17" s="48"/>
      <c r="I17" s="193"/>
      <c r="J17" s="193"/>
      <c r="K17" s="40"/>
    </row>
    <row r="18" spans="1:11" x14ac:dyDescent="0.2">
      <c r="A18" s="41"/>
      <c r="B18" s="337" t="s">
        <v>10</v>
      </c>
      <c r="C18" s="337"/>
      <c r="D18" s="192">
        <v>650528122.80999994</v>
      </c>
      <c r="E18" s="192">
        <v>1213303171.04</v>
      </c>
      <c r="G18" s="337" t="s">
        <v>11</v>
      </c>
      <c r="H18" s="337"/>
      <c r="I18" s="192">
        <v>564076640.61000001</v>
      </c>
      <c r="J18" s="192">
        <v>428495624.42000002</v>
      </c>
      <c r="K18" s="40"/>
    </row>
    <row r="19" spans="1:11" x14ac:dyDescent="0.2">
      <c r="A19" s="41"/>
      <c r="B19" s="337" t="s">
        <v>12</v>
      </c>
      <c r="C19" s="337"/>
      <c r="D19" s="192">
        <v>107270897.11</v>
      </c>
      <c r="E19" s="192">
        <v>108523228.14</v>
      </c>
      <c r="G19" s="337" t="s">
        <v>13</v>
      </c>
      <c r="H19" s="337"/>
      <c r="I19" s="192">
        <v>0</v>
      </c>
      <c r="J19" s="192">
        <v>0</v>
      </c>
      <c r="K19" s="40"/>
    </row>
    <row r="20" spans="1:11" x14ac:dyDescent="0.2">
      <c r="A20" s="41"/>
      <c r="B20" s="337" t="s">
        <v>14</v>
      </c>
      <c r="C20" s="337"/>
      <c r="D20" s="192">
        <v>303862481.44</v>
      </c>
      <c r="E20" s="192">
        <v>47713821.810000002</v>
      </c>
      <c r="G20" s="337" t="s">
        <v>15</v>
      </c>
      <c r="H20" s="337"/>
      <c r="I20" s="192">
        <v>16371355.02</v>
      </c>
      <c r="J20" s="192">
        <v>12568506.08</v>
      </c>
      <c r="K20" s="40"/>
    </row>
    <row r="21" spans="1:11" x14ac:dyDescent="0.2">
      <c r="A21" s="41"/>
      <c r="B21" s="337" t="s">
        <v>16</v>
      </c>
      <c r="C21" s="337"/>
      <c r="D21" s="192">
        <v>0</v>
      </c>
      <c r="E21" s="192">
        <v>0</v>
      </c>
      <c r="G21" s="337" t="s">
        <v>17</v>
      </c>
      <c r="H21" s="337"/>
      <c r="I21" s="192">
        <v>0</v>
      </c>
      <c r="J21" s="192">
        <v>0</v>
      </c>
      <c r="K21" s="40"/>
    </row>
    <row r="22" spans="1:11" x14ac:dyDescent="0.2">
      <c r="A22" s="41"/>
      <c r="B22" s="337" t="s">
        <v>18</v>
      </c>
      <c r="C22" s="337"/>
      <c r="D22" s="192">
        <v>0</v>
      </c>
      <c r="E22" s="192">
        <v>0</v>
      </c>
      <c r="G22" s="337" t="s">
        <v>19</v>
      </c>
      <c r="H22" s="337"/>
      <c r="I22" s="192">
        <v>6435427.1100000003</v>
      </c>
      <c r="J22" s="192">
        <v>7801667.4800000004</v>
      </c>
      <c r="K22" s="40"/>
    </row>
    <row r="23" spans="1:11" ht="25.5" customHeight="1" x14ac:dyDescent="0.2">
      <c r="A23" s="41"/>
      <c r="B23" s="337" t="s">
        <v>20</v>
      </c>
      <c r="C23" s="337"/>
      <c r="D23" s="192">
        <v>0</v>
      </c>
      <c r="E23" s="192">
        <v>0</v>
      </c>
      <c r="G23" s="340" t="s">
        <v>21</v>
      </c>
      <c r="H23" s="340"/>
      <c r="I23" s="192">
        <v>87504655.390000001</v>
      </c>
      <c r="J23" s="192">
        <v>85111007.959999993</v>
      </c>
      <c r="K23" s="40"/>
    </row>
    <row r="24" spans="1:11" x14ac:dyDescent="0.2">
      <c r="A24" s="41"/>
      <c r="B24" s="337" t="s">
        <v>22</v>
      </c>
      <c r="C24" s="337"/>
      <c r="D24" s="192">
        <v>549073</v>
      </c>
      <c r="E24" s="192">
        <v>580000.78</v>
      </c>
      <c r="G24" s="337" t="s">
        <v>23</v>
      </c>
      <c r="H24" s="337"/>
      <c r="I24" s="192">
        <v>0</v>
      </c>
      <c r="J24" s="192">
        <v>0</v>
      </c>
      <c r="K24" s="40"/>
    </row>
    <row r="25" spans="1:11" x14ac:dyDescent="0.2">
      <c r="A25" s="41"/>
      <c r="B25" s="49"/>
      <c r="C25" s="50"/>
      <c r="D25" s="206"/>
      <c r="E25" s="206"/>
      <c r="G25" s="337" t="s">
        <v>24</v>
      </c>
      <c r="H25" s="337"/>
      <c r="I25" s="192">
        <v>0</v>
      </c>
      <c r="J25" s="192">
        <v>0</v>
      </c>
      <c r="K25" s="40"/>
    </row>
    <row r="26" spans="1:11" x14ac:dyDescent="0.2">
      <c r="A26" s="51"/>
      <c r="B26" s="345" t="s">
        <v>25</v>
      </c>
      <c r="C26" s="345"/>
      <c r="D26" s="202">
        <f>SUM(D18:D24)</f>
        <v>1062210574.3599999</v>
      </c>
      <c r="E26" s="202">
        <f>SUM(E18:E24)</f>
        <v>1370120221.77</v>
      </c>
      <c r="F26" s="52"/>
      <c r="G26" s="45"/>
      <c r="H26" s="44"/>
      <c r="I26" s="198"/>
      <c r="J26" s="198"/>
      <c r="K26" s="40"/>
    </row>
    <row r="27" spans="1:11" x14ac:dyDescent="0.2">
      <c r="A27" s="51"/>
      <c r="B27" s="45"/>
      <c r="C27" s="53"/>
      <c r="D27" s="198"/>
      <c r="E27" s="198"/>
      <c r="F27" s="52"/>
      <c r="G27" s="345" t="s">
        <v>26</v>
      </c>
      <c r="H27" s="345"/>
      <c r="I27" s="202">
        <f>SUM(I18:I25)</f>
        <v>674388078.13</v>
      </c>
      <c r="J27" s="202">
        <f>SUM(J18:J25)</f>
        <v>533976805.94</v>
      </c>
      <c r="K27" s="40"/>
    </row>
    <row r="28" spans="1:11" x14ac:dyDescent="0.2">
      <c r="A28" s="41"/>
      <c r="B28" s="49"/>
      <c r="C28" s="49"/>
      <c r="D28" s="206"/>
      <c r="E28" s="206"/>
      <c r="G28" s="54"/>
      <c r="H28" s="50"/>
      <c r="I28" s="206"/>
      <c r="J28" s="206"/>
      <c r="K28" s="40"/>
    </row>
    <row r="29" spans="1:11" x14ac:dyDescent="0.2">
      <c r="A29" s="41"/>
      <c r="B29" s="345" t="s">
        <v>27</v>
      </c>
      <c r="C29" s="345"/>
      <c r="D29" s="193"/>
      <c r="E29" s="193"/>
      <c r="G29" s="345" t="s">
        <v>28</v>
      </c>
      <c r="H29" s="345"/>
      <c r="I29" s="193"/>
      <c r="J29" s="193"/>
      <c r="K29" s="40"/>
    </row>
    <row r="30" spans="1:11" x14ac:dyDescent="0.2">
      <c r="A30" s="41"/>
      <c r="B30" s="49"/>
      <c r="C30" s="49"/>
      <c r="D30" s="206"/>
      <c r="E30" s="206"/>
      <c r="G30" s="49"/>
      <c r="H30" s="50"/>
      <c r="I30" s="206"/>
      <c r="J30" s="206"/>
      <c r="K30" s="40"/>
    </row>
    <row r="31" spans="1:11" x14ac:dyDescent="0.2">
      <c r="A31" s="41"/>
      <c r="B31" s="337" t="s">
        <v>29</v>
      </c>
      <c r="C31" s="337"/>
      <c r="D31" s="192">
        <v>314030</v>
      </c>
      <c r="E31" s="192">
        <v>314030</v>
      </c>
      <c r="G31" s="337" t="s">
        <v>30</v>
      </c>
      <c r="H31" s="337"/>
      <c r="I31" s="192">
        <v>0</v>
      </c>
      <c r="J31" s="192">
        <v>0</v>
      </c>
      <c r="K31" s="40"/>
    </row>
    <row r="32" spans="1:11" ht="12" customHeight="1" x14ac:dyDescent="0.2">
      <c r="A32" s="41"/>
      <c r="B32" s="337" t="s">
        <v>31</v>
      </c>
      <c r="C32" s="337"/>
      <c r="D32" s="192">
        <v>99397172.280000001</v>
      </c>
      <c r="E32" s="192">
        <v>67009866.909999996</v>
      </c>
      <c r="G32" s="337" t="s">
        <v>32</v>
      </c>
      <c r="H32" s="337"/>
      <c r="I32" s="192">
        <v>0</v>
      </c>
      <c r="J32" s="192">
        <v>0</v>
      </c>
      <c r="K32" s="40"/>
    </row>
    <row r="33" spans="1:13" ht="12" customHeight="1" x14ac:dyDescent="0.2">
      <c r="A33" s="41"/>
      <c r="B33" s="337" t="s">
        <v>33</v>
      </c>
      <c r="C33" s="337"/>
      <c r="D33" s="192">
        <v>6790816796.3500004</v>
      </c>
      <c r="E33" s="192">
        <v>6481374815.6000004</v>
      </c>
      <c r="G33" s="337" t="s">
        <v>34</v>
      </c>
      <c r="H33" s="337"/>
      <c r="I33" s="192">
        <v>1011824015.6799999</v>
      </c>
      <c r="J33" s="192">
        <v>786147634.79999995</v>
      </c>
      <c r="K33" s="40"/>
    </row>
    <row r="34" spans="1:13" ht="12" customHeight="1" x14ac:dyDescent="0.2">
      <c r="A34" s="41"/>
      <c r="B34" s="337" t="s">
        <v>35</v>
      </c>
      <c r="C34" s="337"/>
      <c r="D34" s="192">
        <v>1597290280.21</v>
      </c>
      <c r="E34" s="192">
        <v>1607849656.3099999</v>
      </c>
      <c r="G34" s="337" t="s">
        <v>36</v>
      </c>
      <c r="H34" s="337"/>
      <c r="I34" s="192">
        <v>13200000</v>
      </c>
      <c r="J34" s="192">
        <v>13200000</v>
      </c>
      <c r="K34" s="40"/>
    </row>
    <row r="35" spans="1:13" ht="26.25" customHeight="1" x14ac:dyDescent="0.2">
      <c r="A35" s="41"/>
      <c r="B35" s="337" t="s">
        <v>37</v>
      </c>
      <c r="C35" s="337"/>
      <c r="D35" s="192">
        <v>42621823.670000002</v>
      </c>
      <c r="E35" s="192">
        <v>26590990.5</v>
      </c>
      <c r="G35" s="340" t="s">
        <v>38</v>
      </c>
      <c r="H35" s="340"/>
      <c r="I35" s="192">
        <v>0</v>
      </c>
      <c r="J35" s="192">
        <v>0</v>
      </c>
      <c r="K35" s="40"/>
    </row>
    <row r="36" spans="1:13" ht="12" customHeight="1" x14ac:dyDescent="0.2">
      <c r="A36" s="41"/>
      <c r="B36" s="337" t="s">
        <v>39</v>
      </c>
      <c r="C36" s="337"/>
      <c r="D36" s="192">
        <v>-1108655384.97</v>
      </c>
      <c r="E36" s="192">
        <v>-1148835150.26</v>
      </c>
      <c r="G36" s="337" t="s">
        <v>40</v>
      </c>
      <c r="H36" s="337"/>
      <c r="I36" s="192">
        <v>0</v>
      </c>
      <c r="J36" s="192">
        <v>0</v>
      </c>
      <c r="K36" s="40"/>
    </row>
    <row r="37" spans="1:13" ht="12" customHeight="1" x14ac:dyDescent="0.2">
      <c r="A37" s="41"/>
      <c r="B37" s="337" t="s">
        <v>41</v>
      </c>
      <c r="C37" s="337"/>
      <c r="D37" s="192">
        <v>0</v>
      </c>
      <c r="E37" s="192">
        <v>0</v>
      </c>
      <c r="G37" s="49"/>
      <c r="H37" s="50"/>
      <c r="I37" s="206"/>
      <c r="J37" s="206"/>
      <c r="K37" s="40"/>
    </row>
    <row r="38" spans="1:13" x14ac:dyDescent="0.2">
      <c r="A38" s="41"/>
      <c r="B38" s="337" t="s">
        <v>42</v>
      </c>
      <c r="C38" s="337"/>
      <c r="D38" s="192">
        <v>0</v>
      </c>
      <c r="E38" s="192">
        <v>0</v>
      </c>
      <c r="G38" s="345" t="s">
        <v>43</v>
      </c>
      <c r="H38" s="345"/>
      <c r="I38" s="202">
        <f>SUM(I31:I36)</f>
        <v>1025024015.6799999</v>
      </c>
      <c r="J38" s="202">
        <f>SUM(J31:J36)</f>
        <v>799347634.79999995</v>
      </c>
      <c r="K38" s="40"/>
    </row>
    <row r="39" spans="1:13" x14ac:dyDescent="0.2">
      <c r="A39" s="41"/>
      <c r="B39" s="337" t="s">
        <v>44</v>
      </c>
      <c r="C39" s="337"/>
      <c r="D39" s="192">
        <v>0</v>
      </c>
      <c r="E39" s="192">
        <v>0</v>
      </c>
      <c r="G39" s="45"/>
      <c r="H39" s="53"/>
      <c r="I39" s="198"/>
      <c r="J39" s="198"/>
      <c r="K39" s="40"/>
    </row>
    <row r="40" spans="1:13" x14ac:dyDescent="0.2">
      <c r="A40" s="41"/>
      <c r="B40" s="49"/>
      <c r="C40" s="50"/>
      <c r="D40" s="206"/>
      <c r="E40" s="206"/>
      <c r="G40" s="345" t="s">
        <v>190</v>
      </c>
      <c r="H40" s="345"/>
      <c r="I40" s="202">
        <f>I27+I38</f>
        <v>1699412093.8099999</v>
      </c>
      <c r="J40" s="202">
        <f>J27+J38</f>
        <v>1333324440.74</v>
      </c>
      <c r="K40" s="40"/>
      <c r="M40" s="204"/>
    </row>
    <row r="41" spans="1:13" x14ac:dyDescent="0.2">
      <c r="A41" s="51"/>
      <c r="B41" s="345" t="s">
        <v>46</v>
      </c>
      <c r="C41" s="345"/>
      <c r="D41" s="202">
        <f>SUM(D31:D39)</f>
        <v>7421784717.54</v>
      </c>
      <c r="E41" s="202">
        <f>SUM(E31:E39)</f>
        <v>7034304209.0599995</v>
      </c>
      <c r="F41" s="52"/>
      <c r="G41" s="45"/>
      <c r="H41" s="55"/>
      <c r="I41" s="198"/>
      <c r="J41" s="198"/>
      <c r="K41" s="40"/>
    </row>
    <row r="42" spans="1:13" x14ac:dyDescent="0.2">
      <c r="A42" s="41"/>
      <c r="B42" s="49"/>
      <c r="C42" s="45"/>
      <c r="D42" s="206"/>
      <c r="E42" s="206"/>
      <c r="G42" s="339" t="s">
        <v>47</v>
      </c>
      <c r="H42" s="339"/>
      <c r="I42" s="206"/>
      <c r="J42" s="206"/>
      <c r="K42" s="40"/>
    </row>
    <row r="43" spans="1:13" x14ac:dyDescent="0.2">
      <c r="A43" s="41"/>
      <c r="B43" s="345" t="s">
        <v>191</v>
      </c>
      <c r="C43" s="345"/>
      <c r="D43" s="202">
        <f>D26+D41</f>
        <v>8483995291.8999996</v>
      </c>
      <c r="E43" s="202">
        <f>E26+E41</f>
        <v>8404424430.8299999</v>
      </c>
      <c r="G43" s="45"/>
      <c r="H43" s="55"/>
      <c r="I43" s="206"/>
      <c r="J43" s="206"/>
      <c r="K43" s="40"/>
    </row>
    <row r="44" spans="1:13" x14ac:dyDescent="0.2">
      <c r="A44" s="41"/>
      <c r="B44" s="49"/>
      <c r="C44" s="49"/>
      <c r="D44" s="206"/>
      <c r="E44" s="206"/>
      <c r="G44" s="345" t="s">
        <v>49</v>
      </c>
      <c r="H44" s="345"/>
      <c r="I44" s="202">
        <f>SUM(I46:I48)</f>
        <v>3387797813.4400001</v>
      </c>
      <c r="J44" s="202">
        <f>SUM(J46:J48)</f>
        <v>3458069925.02</v>
      </c>
      <c r="K44" s="40"/>
    </row>
    <row r="45" spans="1:13" x14ac:dyDescent="0.2">
      <c r="A45" s="41"/>
      <c r="B45" s="49"/>
      <c r="C45" s="49"/>
      <c r="D45" s="206"/>
      <c r="E45" s="206"/>
      <c r="G45" s="49"/>
      <c r="H45" s="43"/>
      <c r="I45" s="206"/>
      <c r="J45" s="206"/>
      <c r="K45" s="40"/>
    </row>
    <row r="46" spans="1:13" x14ac:dyDescent="0.2">
      <c r="A46" s="41"/>
      <c r="B46" s="49"/>
      <c r="C46" s="49"/>
      <c r="D46" s="206"/>
      <c r="E46" s="206"/>
      <c r="G46" s="337" t="s">
        <v>50</v>
      </c>
      <c r="H46" s="337"/>
      <c r="I46" s="192">
        <v>3312538232.7600002</v>
      </c>
      <c r="J46" s="192">
        <v>3416718584.21</v>
      </c>
      <c r="K46" s="40"/>
      <c r="L46" s="204"/>
      <c r="M46" s="204"/>
    </row>
    <row r="47" spans="1:13" x14ac:dyDescent="0.2">
      <c r="A47" s="41"/>
      <c r="B47" s="49"/>
      <c r="C47" s="352" t="s">
        <v>78</v>
      </c>
      <c r="D47" s="352"/>
      <c r="E47" s="206"/>
      <c r="G47" s="337" t="s">
        <v>51</v>
      </c>
      <c r="H47" s="337"/>
      <c r="I47" s="192">
        <v>75259580.680000007</v>
      </c>
      <c r="J47" s="192">
        <v>41351340.810000002</v>
      </c>
      <c r="K47" s="40"/>
    </row>
    <row r="48" spans="1:13" x14ac:dyDescent="0.2">
      <c r="A48" s="41"/>
      <c r="B48" s="49"/>
      <c r="C48" s="352"/>
      <c r="D48" s="352"/>
      <c r="E48" s="206"/>
      <c r="G48" s="337" t="s">
        <v>52</v>
      </c>
      <c r="H48" s="337"/>
      <c r="I48" s="192">
        <v>0</v>
      </c>
      <c r="J48" s="192">
        <v>0</v>
      </c>
      <c r="K48" s="40"/>
    </row>
    <row r="49" spans="1:13" x14ac:dyDescent="0.2">
      <c r="A49" s="41"/>
      <c r="B49" s="49"/>
      <c r="C49" s="352"/>
      <c r="D49" s="352"/>
      <c r="E49" s="206"/>
      <c r="G49" s="49"/>
      <c r="H49" s="43"/>
      <c r="I49" s="206"/>
      <c r="J49" s="206"/>
      <c r="K49" s="40"/>
    </row>
    <row r="50" spans="1:13" ht="12" customHeight="1" x14ac:dyDescent="0.2">
      <c r="A50" s="41"/>
      <c r="B50" s="49"/>
      <c r="C50" s="352"/>
      <c r="D50" s="352"/>
      <c r="E50" s="206"/>
      <c r="G50" s="345" t="s">
        <v>53</v>
      </c>
      <c r="H50" s="345"/>
      <c r="I50" s="202">
        <f>SUM(I52:I56)</f>
        <v>3396785384.6499996</v>
      </c>
      <c r="J50" s="202">
        <f>SUM(J52:J56)</f>
        <v>3613030065.070004</v>
      </c>
      <c r="K50" s="40"/>
      <c r="M50" s="329"/>
    </row>
    <row r="51" spans="1:13" ht="12" customHeight="1" x14ac:dyDescent="0.2">
      <c r="A51" s="41"/>
      <c r="B51" s="49"/>
      <c r="C51" s="352"/>
      <c r="D51" s="352"/>
      <c r="E51" s="206"/>
      <c r="G51" s="45"/>
      <c r="H51" s="43"/>
      <c r="I51" s="209"/>
      <c r="J51" s="209"/>
      <c r="K51" s="40"/>
    </row>
    <row r="52" spans="1:13" x14ac:dyDescent="0.2">
      <c r="A52" s="41"/>
      <c r="B52" s="49"/>
      <c r="C52" s="352"/>
      <c r="D52" s="352"/>
      <c r="E52" s="206"/>
      <c r="G52" s="337" t="s">
        <v>54</v>
      </c>
      <c r="H52" s="337"/>
      <c r="I52" s="192">
        <f>+EA!D77</f>
        <v>625798025.90999985</v>
      </c>
      <c r="J52" s="192">
        <f>+EA!E77</f>
        <v>789041043.68000412</v>
      </c>
      <c r="K52" s="40"/>
    </row>
    <row r="53" spans="1:13" x14ac:dyDescent="0.2">
      <c r="A53" s="41"/>
      <c r="B53" s="49"/>
      <c r="C53" s="352"/>
      <c r="D53" s="352"/>
      <c r="E53" s="206"/>
      <c r="G53" s="337" t="s">
        <v>55</v>
      </c>
      <c r="H53" s="337"/>
      <c r="I53" s="192">
        <v>2766690157.7399998</v>
      </c>
      <c r="J53" s="192">
        <v>2823989021.3899999</v>
      </c>
      <c r="K53" s="40"/>
    </row>
    <row r="54" spans="1:13" x14ac:dyDescent="0.2">
      <c r="A54" s="41"/>
      <c r="B54" s="49"/>
      <c r="C54" s="352"/>
      <c r="D54" s="352"/>
      <c r="E54" s="206"/>
      <c r="G54" s="337" t="s">
        <v>56</v>
      </c>
      <c r="H54" s="337"/>
      <c r="I54" s="192">
        <v>4297201</v>
      </c>
      <c r="J54" s="192">
        <v>0</v>
      </c>
      <c r="K54" s="40"/>
    </row>
    <row r="55" spans="1:13" x14ac:dyDescent="0.2">
      <c r="A55" s="41"/>
      <c r="B55" s="49"/>
      <c r="C55" s="49"/>
      <c r="D55" s="206"/>
      <c r="E55" s="206"/>
      <c r="G55" s="337" t="s">
        <v>57</v>
      </c>
      <c r="H55" s="337"/>
      <c r="I55" s="192">
        <v>0</v>
      </c>
      <c r="J55" s="192">
        <v>0</v>
      </c>
      <c r="K55" s="40"/>
    </row>
    <row r="56" spans="1:13" x14ac:dyDescent="0.2">
      <c r="A56" s="41"/>
      <c r="B56" s="49"/>
      <c r="C56" s="49"/>
      <c r="D56" s="206"/>
      <c r="E56" s="206"/>
      <c r="G56" s="337" t="s">
        <v>58</v>
      </c>
      <c r="H56" s="337"/>
      <c r="I56" s="192">
        <v>0</v>
      </c>
      <c r="J56" s="192">
        <v>0</v>
      </c>
      <c r="K56" s="40"/>
    </row>
    <row r="57" spans="1:13" x14ac:dyDescent="0.2">
      <c r="A57" s="41"/>
      <c r="B57" s="49"/>
      <c r="C57" s="49"/>
      <c r="D57" s="206"/>
      <c r="E57" s="206"/>
      <c r="G57" s="49"/>
      <c r="H57" s="43"/>
      <c r="I57" s="206"/>
      <c r="J57" s="206"/>
      <c r="K57" s="40"/>
    </row>
    <row r="58" spans="1:13" ht="25.5" customHeight="1" x14ac:dyDescent="0.2">
      <c r="A58" s="41"/>
      <c r="B58" s="49"/>
      <c r="C58" s="49"/>
      <c r="D58" s="206"/>
      <c r="E58" s="206"/>
      <c r="G58" s="345" t="s">
        <v>59</v>
      </c>
      <c r="H58" s="345"/>
      <c r="I58" s="202">
        <f>SUM(I60:I61)</f>
        <v>0</v>
      </c>
      <c r="J58" s="202">
        <f>SUM(J60:J61)</f>
        <v>0</v>
      </c>
      <c r="K58" s="40"/>
    </row>
    <row r="59" spans="1:13" x14ac:dyDescent="0.2">
      <c r="A59" s="41"/>
      <c r="B59" s="49"/>
      <c r="C59" s="49"/>
      <c r="D59" s="206"/>
      <c r="E59" s="206"/>
      <c r="G59" s="49"/>
      <c r="H59" s="43"/>
      <c r="I59" s="206"/>
      <c r="J59" s="206"/>
      <c r="K59" s="40"/>
    </row>
    <row r="60" spans="1:13" x14ac:dyDescent="0.2">
      <c r="A60" s="41"/>
      <c r="B60" s="49"/>
      <c r="C60" s="49"/>
      <c r="D60" s="206"/>
      <c r="E60" s="206"/>
      <c r="G60" s="337" t="s">
        <v>60</v>
      </c>
      <c r="H60" s="337"/>
      <c r="I60" s="192">
        <v>0</v>
      </c>
      <c r="J60" s="192">
        <v>0</v>
      </c>
      <c r="K60" s="40"/>
    </row>
    <row r="61" spans="1:13" x14ac:dyDescent="0.2">
      <c r="A61" s="41"/>
      <c r="B61" s="49"/>
      <c r="C61" s="49"/>
      <c r="D61" s="206"/>
      <c r="E61" s="206"/>
      <c r="G61" s="337" t="s">
        <v>61</v>
      </c>
      <c r="H61" s="337"/>
      <c r="I61" s="192">
        <v>0</v>
      </c>
      <c r="J61" s="192">
        <v>0</v>
      </c>
      <c r="K61" s="40"/>
    </row>
    <row r="62" spans="1:13" ht="9.9499999999999993" customHeight="1" x14ac:dyDescent="0.2">
      <c r="A62" s="41"/>
      <c r="B62" s="49"/>
      <c r="C62" s="49"/>
      <c r="D62" s="206"/>
      <c r="E62" s="206"/>
      <c r="G62" s="49"/>
      <c r="H62" s="56"/>
      <c r="I62" s="206"/>
      <c r="J62" s="206"/>
      <c r="K62" s="40"/>
    </row>
    <row r="63" spans="1:13" x14ac:dyDescent="0.2">
      <c r="A63" s="41"/>
      <c r="B63" s="49"/>
      <c r="C63" s="49"/>
      <c r="D63" s="206"/>
      <c r="E63" s="206"/>
      <c r="G63" s="345" t="s">
        <v>62</v>
      </c>
      <c r="H63" s="345"/>
      <c r="I63" s="202">
        <f>I44+I50+I58</f>
        <v>6784583198.0900002</v>
      </c>
      <c r="J63" s="202">
        <f>J44+J50+J58</f>
        <v>7071099990.090004</v>
      </c>
      <c r="K63" s="40"/>
    </row>
    <row r="64" spans="1:13" ht="9.9499999999999993" customHeight="1" x14ac:dyDescent="0.2">
      <c r="A64" s="41"/>
      <c r="B64" s="49"/>
      <c r="C64" s="49"/>
      <c r="D64" s="206"/>
      <c r="E64" s="206"/>
      <c r="G64" s="49"/>
      <c r="H64" s="43"/>
      <c r="I64" s="206"/>
      <c r="J64" s="206"/>
      <c r="K64" s="40"/>
    </row>
    <row r="65" spans="1:11" x14ac:dyDescent="0.2">
      <c r="A65" s="41"/>
      <c r="B65" s="49"/>
      <c r="C65" s="49"/>
      <c r="D65" s="206"/>
      <c r="E65" s="206"/>
      <c r="G65" s="345" t="s">
        <v>192</v>
      </c>
      <c r="H65" s="345"/>
      <c r="I65" s="202">
        <f>I40+I63</f>
        <v>8483995291.8999996</v>
      </c>
      <c r="J65" s="202">
        <f>J40+J63</f>
        <v>8404424430.8300037</v>
      </c>
      <c r="K65" s="40"/>
    </row>
    <row r="66" spans="1:11" ht="6" customHeight="1" x14ac:dyDescent="0.2">
      <c r="A66" s="57"/>
      <c r="B66" s="58"/>
      <c r="C66" s="58"/>
      <c r="D66" s="207"/>
      <c r="E66" s="207"/>
      <c r="F66" s="59"/>
      <c r="G66" s="58"/>
      <c r="H66" s="58"/>
      <c r="I66" s="207"/>
      <c r="J66" s="207"/>
      <c r="K66" s="60"/>
    </row>
    <row r="67" spans="1:11" ht="6" customHeight="1" x14ac:dyDescent="0.2">
      <c r="B67" s="43"/>
      <c r="C67" s="61"/>
      <c r="D67" s="208"/>
      <c r="E67" s="208"/>
      <c r="G67" s="63"/>
      <c r="H67" s="61"/>
      <c r="I67" s="208"/>
      <c r="J67" s="208"/>
    </row>
    <row r="68" spans="1:11" ht="6" customHeight="1" x14ac:dyDescent="0.2">
      <c r="B68" s="43"/>
      <c r="C68" s="61"/>
      <c r="D68" s="208"/>
      <c r="E68" s="208"/>
      <c r="G68" s="63"/>
      <c r="H68" s="61"/>
      <c r="I68" s="208"/>
      <c r="J68" s="208"/>
    </row>
    <row r="69" spans="1:11" ht="6" customHeight="1" x14ac:dyDescent="0.2">
      <c r="B69" s="43"/>
      <c r="C69" s="61"/>
      <c r="D69" s="208"/>
      <c r="E69" s="208"/>
      <c r="G69" s="63"/>
      <c r="H69" s="61"/>
      <c r="I69" s="208"/>
      <c r="J69" s="208"/>
    </row>
    <row r="70" spans="1:11" ht="15" customHeight="1" x14ac:dyDescent="0.2">
      <c r="B70" s="351" t="s">
        <v>237</v>
      </c>
      <c r="C70" s="351"/>
      <c r="D70" s="351"/>
      <c r="E70" s="351"/>
      <c r="F70" s="351"/>
      <c r="G70" s="351"/>
      <c r="H70" s="351"/>
      <c r="I70" s="351"/>
      <c r="J70" s="351"/>
    </row>
    <row r="71" spans="1:11" ht="9.75" customHeight="1" x14ac:dyDescent="0.2">
      <c r="B71" s="43"/>
      <c r="C71" s="61"/>
      <c r="D71" s="208"/>
      <c r="E71" s="208"/>
      <c r="G71" s="63"/>
      <c r="H71" s="61"/>
      <c r="I71" s="208"/>
      <c r="J71" s="208"/>
    </row>
    <row r="72" spans="1:11" ht="50.1" customHeight="1" x14ac:dyDescent="0.2">
      <c r="B72" s="43"/>
      <c r="C72" s="43"/>
      <c r="D72" s="43"/>
      <c r="E72" s="208"/>
      <c r="G72" s="201"/>
      <c r="H72" s="227"/>
      <c r="I72" s="208"/>
      <c r="J72" s="208"/>
    </row>
    <row r="73" spans="1:11" ht="14.1" customHeight="1" x14ac:dyDescent="0.2">
      <c r="B73" s="65"/>
      <c r="C73" s="341"/>
      <c r="D73" s="341"/>
      <c r="E73" s="208"/>
      <c r="F73" s="66"/>
      <c r="G73" s="341"/>
      <c r="H73" s="341"/>
      <c r="I73" s="190"/>
      <c r="J73" s="208"/>
    </row>
    <row r="74" spans="1:11" ht="14.1" customHeight="1" x14ac:dyDescent="0.2">
      <c r="B74" s="67"/>
      <c r="C74" s="342"/>
      <c r="D74" s="342"/>
      <c r="E74" s="206"/>
      <c r="F74" s="66"/>
      <c r="G74" s="342"/>
      <c r="H74" s="342"/>
      <c r="I74" s="190"/>
      <c r="J74" s="208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I10:J10"/>
    <mergeCell ref="D10:E10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39370078740157483" right="0.39370078740157483" top="0.55118110236220474" bottom="0.59055118110236227" header="0" footer="0"/>
  <pageSetup scale="57" orientation="landscape" r:id="rId1"/>
  <ignoredErrors>
    <ignoredError sqref="I52:J5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8"/>
  <sheetViews>
    <sheetView topLeftCell="A49" zoomScaleNormal="100" zoomScalePageLayoutView="80" workbookViewId="0">
      <selection activeCell="I80" sqref="I80"/>
    </sheetView>
  </sheetViews>
  <sheetFormatPr baseColWidth="10" defaultRowHeight="12" x14ac:dyDescent="0.2"/>
  <cols>
    <col min="1" max="1" width="1.5703125" style="16" customWidth="1"/>
    <col min="2" max="2" width="4.5703125" style="16" customWidth="1"/>
    <col min="3" max="3" width="24.7109375" style="16" customWidth="1"/>
    <col min="4" max="4" width="40" style="16" customWidth="1"/>
    <col min="5" max="6" width="18.7109375" style="224" customWidth="1"/>
    <col min="7" max="7" width="10.7109375" style="16" customWidth="1"/>
    <col min="8" max="16384" width="11.42578125" style="16"/>
  </cols>
  <sheetData>
    <row r="1" spans="2:7" ht="6" customHeight="1" x14ac:dyDescent="0.2">
      <c r="B1" s="20"/>
      <c r="C1" s="18"/>
      <c r="D1" s="69"/>
      <c r="E1" s="203"/>
      <c r="F1" s="203"/>
      <c r="G1" s="69"/>
    </row>
    <row r="2" spans="2:7" s="28" customFormat="1" ht="6" customHeight="1" x14ac:dyDescent="0.2">
      <c r="D2" s="29"/>
      <c r="E2" s="204"/>
      <c r="F2" s="204"/>
    </row>
    <row r="3" spans="2:7" ht="14.1" customHeight="1" x14ac:dyDescent="0.2">
      <c r="B3" s="70"/>
      <c r="C3" s="347"/>
      <c r="D3" s="347"/>
      <c r="E3" s="347"/>
      <c r="F3" s="347"/>
      <c r="G3" s="347"/>
    </row>
    <row r="4" spans="2:7" ht="14.1" customHeight="1" x14ac:dyDescent="0.2">
      <c r="B4" s="72"/>
      <c r="C4" s="347" t="s">
        <v>66</v>
      </c>
      <c r="D4" s="347"/>
      <c r="E4" s="347"/>
      <c r="F4" s="347"/>
      <c r="G4" s="347"/>
    </row>
    <row r="5" spans="2:7" ht="14.1" customHeight="1" x14ac:dyDescent="0.2">
      <c r="B5" s="73"/>
      <c r="C5" s="347" t="s">
        <v>243</v>
      </c>
      <c r="D5" s="347"/>
      <c r="E5" s="347"/>
      <c r="F5" s="347"/>
      <c r="G5" s="347"/>
    </row>
    <row r="6" spans="2:7" ht="14.1" customHeight="1" x14ac:dyDescent="0.2">
      <c r="B6" s="73"/>
      <c r="C6" s="347" t="s">
        <v>1</v>
      </c>
      <c r="D6" s="347"/>
      <c r="E6" s="347"/>
      <c r="F6" s="347"/>
      <c r="G6" s="347"/>
    </row>
    <row r="7" spans="2:7" ht="20.100000000000001" customHeight="1" x14ac:dyDescent="0.2">
      <c r="B7" s="73"/>
      <c r="C7" s="34" t="s">
        <v>4</v>
      </c>
      <c r="D7" s="181" t="s">
        <v>211</v>
      </c>
      <c r="E7" s="212"/>
      <c r="F7" s="212"/>
      <c r="G7" s="270"/>
    </row>
    <row r="8" spans="2:7" ht="3" customHeight="1" x14ac:dyDescent="0.2">
      <c r="B8" s="71"/>
      <c r="C8" s="71"/>
      <c r="D8" s="71"/>
      <c r="E8" s="213"/>
      <c r="F8" s="213"/>
      <c r="G8" s="71"/>
    </row>
    <row r="9" spans="2:7" s="28" customFormat="1" ht="3" customHeight="1" x14ac:dyDescent="0.2">
      <c r="B9" s="73"/>
      <c r="C9" s="74"/>
      <c r="D9" s="74"/>
      <c r="E9" s="214"/>
      <c r="F9" s="214"/>
      <c r="G9" s="75"/>
    </row>
    <row r="10" spans="2:7" s="28" customFormat="1" ht="3" customHeight="1" x14ac:dyDescent="0.2">
      <c r="B10" s="76"/>
      <c r="C10" s="76"/>
      <c r="D10" s="76"/>
      <c r="E10" s="215"/>
      <c r="F10" s="215"/>
      <c r="G10" s="78"/>
    </row>
    <row r="11" spans="2:7" s="28" customFormat="1" ht="20.100000000000001" customHeight="1" x14ac:dyDescent="0.2">
      <c r="B11" s="79"/>
      <c r="C11" s="336" t="s">
        <v>76</v>
      </c>
      <c r="D11" s="336"/>
      <c r="E11" s="216" t="s">
        <v>67</v>
      </c>
      <c r="F11" s="216" t="s">
        <v>68</v>
      </c>
      <c r="G11" s="82"/>
    </row>
    <row r="12" spans="2:7" ht="3" customHeight="1" x14ac:dyDescent="0.2">
      <c r="B12" s="83"/>
      <c r="C12" s="84"/>
      <c r="D12" s="84"/>
      <c r="E12" s="217"/>
      <c r="F12" s="217"/>
      <c r="G12" s="184"/>
    </row>
    <row r="13" spans="2:7" s="28" customFormat="1" ht="3" customHeight="1" x14ac:dyDescent="0.2">
      <c r="B13" s="41"/>
      <c r="C13" s="86"/>
      <c r="D13" s="86"/>
      <c r="E13" s="218"/>
      <c r="F13" s="218"/>
      <c r="G13" s="104"/>
    </row>
    <row r="14" spans="2:7" x14ac:dyDescent="0.2">
      <c r="B14" s="87"/>
      <c r="C14" s="339" t="s">
        <v>6</v>
      </c>
      <c r="D14" s="339"/>
      <c r="E14" s="219">
        <f>E16+E26</f>
        <v>574617683.13999987</v>
      </c>
      <c r="F14" s="219">
        <f>F16+F26</f>
        <v>654188544.21000004</v>
      </c>
      <c r="G14" s="104"/>
    </row>
    <row r="15" spans="2:7" x14ac:dyDescent="0.2">
      <c r="B15" s="88"/>
      <c r="C15" s="240"/>
      <c r="D15" s="44"/>
      <c r="E15" s="220"/>
      <c r="F15" s="220"/>
      <c r="G15" s="104"/>
    </row>
    <row r="16" spans="2:7" x14ac:dyDescent="0.2">
      <c r="B16" s="88"/>
      <c r="C16" s="339" t="s">
        <v>8</v>
      </c>
      <c r="D16" s="339"/>
      <c r="E16" s="219">
        <f>SUM(E18:E24)</f>
        <v>564058307.03999996</v>
      </c>
      <c r="F16" s="219">
        <f>SUM(F18:F24)</f>
        <v>256148659.63</v>
      </c>
      <c r="G16" s="104"/>
    </row>
    <row r="17" spans="2:7" x14ac:dyDescent="0.2">
      <c r="B17" s="88"/>
      <c r="C17" s="240"/>
      <c r="D17" s="44"/>
      <c r="E17" s="220"/>
      <c r="F17" s="220"/>
      <c r="G17" s="104"/>
    </row>
    <row r="18" spans="2:7" x14ac:dyDescent="0.2">
      <c r="B18" s="87"/>
      <c r="C18" s="337" t="s">
        <v>10</v>
      </c>
      <c r="D18" s="337"/>
      <c r="E18" s="221">
        <f>IF(ESF!D18&lt;ESF!E18,ESF!E18-ESF!D18,0)</f>
        <v>562775048.23000002</v>
      </c>
      <c r="F18" s="221">
        <f>IF(E18&gt;0,0,ESF!D18-ESF!E18)</f>
        <v>0</v>
      </c>
      <c r="G18" s="104"/>
    </row>
    <row r="19" spans="2:7" x14ac:dyDescent="0.2">
      <c r="B19" s="87"/>
      <c r="C19" s="337" t="s">
        <v>12</v>
      </c>
      <c r="D19" s="337"/>
      <c r="E19" s="221">
        <f>IF(ESF!D19&lt;ESF!E19,ESF!E19-ESF!D19,0)</f>
        <v>1252331.0300000012</v>
      </c>
      <c r="F19" s="221">
        <f>IF(E19&gt;0,0,ESF!D19-ESF!E19)</f>
        <v>0</v>
      </c>
      <c r="G19" s="104"/>
    </row>
    <row r="20" spans="2:7" x14ac:dyDescent="0.2">
      <c r="B20" s="87"/>
      <c r="C20" s="337" t="s">
        <v>14</v>
      </c>
      <c r="D20" s="337"/>
      <c r="E20" s="221">
        <f>IF(ESF!D20&lt;ESF!E20,ESF!E20-ESF!D20,0)</f>
        <v>0</v>
      </c>
      <c r="F20" s="221">
        <f>IF(E20&gt;0,0,ESF!D20-ESF!E20)</f>
        <v>256148659.63</v>
      </c>
      <c r="G20" s="104"/>
    </row>
    <row r="21" spans="2:7" x14ac:dyDescent="0.2">
      <c r="B21" s="87"/>
      <c r="C21" s="337" t="s">
        <v>16</v>
      </c>
      <c r="D21" s="337"/>
      <c r="E21" s="221">
        <f>IF(ESF!D21&lt;ESF!E21,ESF!E21-ESF!D21,0)</f>
        <v>0</v>
      </c>
      <c r="F21" s="221">
        <f>IF(E21&gt;0,0,ESF!D21-ESF!E21)</f>
        <v>0</v>
      </c>
      <c r="G21" s="104"/>
    </row>
    <row r="22" spans="2:7" x14ac:dyDescent="0.2">
      <c r="B22" s="87"/>
      <c r="C22" s="337" t="s">
        <v>18</v>
      </c>
      <c r="D22" s="337"/>
      <c r="E22" s="221">
        <f>IF(ESF!D22&lt;ESF!E22,ESF!E22-ESF!D22,0)</f>
        <v>0</v>
      </c>
      <c r="F22" s="221">
        <f>IF(E22&gt;0,0,ESF!D22-ESF!E22)</f>
        <v>0</v>
      </c>
      <c r="G22" s="104"/>
    </row>
    <row r="23" spans="2:7" x14ac:dyDescent="0.2">
      <c r="B23" s="87"/>
      <c r="C23" s="337" t="s">
        <v>20</v>
      </c>
      <c r="D23" s="337"/>
      <c r="E23" s="221">
        <f>IF(ESF!D23&lt;ESF!E23,ESF!E23-ESF!D23,0)</f>
        <v>0</v>
      </c>
      <c r="F23" s="221">
        <f>IF(E23&gt;0,0,ESF!D23-ESF!E23)</f>
        <v>0</v>
      </c>
      <c r="G23" s="104"/>
    </row>
    <row r="24" spans="2:7" x14ac:dyDescent="0.2">
      <c r="B24" s="87"/>
      <c r="C24" s="337" t="s">
        <v>22</v>
      </c>
      <c r="D24" s="337"/>
      <c r="E24" s="221">
        <f>IF(ESF!D24&lt;ESF!E24,ESF!E24-ESF!D24,0)</f>
        <v>30927.780000000028</v>
      </c>
      <c r="F24" s="221">
        <f>IF(E24&gt;0,0,ESF!D24-ESF!E24)</f>
        <v>0</v>
      </c>
      <c r="G24" s="104"/>
    </row>
    <row r="25" spans="2:7" x14ac:dyDescent="0.2">
      <c r="B25" s="88"/>
      <c r="C25" s="240"/>
      <c r="D25" s="44"/>
      <c r="E25" s="220"/>
      <c r="F25" s="220"/>
      <c r="G25" s="104"/>
    </row>
    <row r="26" spans="2:7" x14ac:dyDescent="0.2">
      <c r="B26" s="88"/>
      <c r="C26" s="339" t="s">
        <v>27</v>
      </c>
      <c r="D26" s="339"/>
      <c r="E26" s="219">
        <f>SUM(E28:E36)</f>
        <v>10559376.099999905</v>
      </c>
      <c r="F26" s="219">
        <f>SUM(F28:F36)</f>
        <v>398039884.57999998</v>
      </c>
      <c r="G26" s="104"/>
    </row>
    <row r="27" spans="2:7" x14ac:dyDescent="0.2">
      <c r="B27" s="88"/>
      <c r="C27" s="240"/>
      <c r="D27" s="44"/>
      <c r="E27" s="220"/>
      <c r="F27" s="220"/>
      <c r="G27" s="104"/>
    </row>
    <row r="28" spans="2:7" x14ac:dyDescent="0.2">
      <c r="B28" s="87"/>
      <c r="C28" s="337" t="s">
        <v>29</v>
      </c>
      <c r="D28" s="337"/>
      <c r="E28" s="221">
        <f>IF(ESF!D31&lt;ESF!E31,ESF!E31-ESF!D31,0)</f>
        <v>0</v>
      </c>
      <c r="F28" s="221">
        <f>IF(E28&gt;0,0,ESF!D31-ESF!E31)</f>
        <v>0</v>
      </c>
      <c r="G28" s="104"/>
    </row>
    <row r="29" spans="2:7" x14ac:dyDescent="0.2">
      <c r="B29" s="87"/>
      <c r="C29" s="337" t="s">
        <v>31</v>
      </c>
      <c r="D29" s="337"/>
      <c r="E29" s="221">
        <f>IF(ESF!D32&lt;ESF!E32,ESF!E32-ESF!D32,0)</f>
        <v>0</v>
      </c>
      <c r="F29" s="221">
        <f>IF(E29&gt;0,0,ESF!D32-ESF!E32)</f>
        <v>32387305.370000005</v>
      </c>
      <c r="G29" s="104"/>
    </row>
    <row r="30" spans="2:7" x14ac:dyDescent="0.2">
      <c r="B30" s="87"/>
      <c r="C30" s="337" t="s">
        <v>33</v>
      </c>
      <c r="D30" s="337"/>
      <c r="E30" s="221">
        <f>IF(ESF!D33&lt;ESF!E33,ESF!E33-ESF!D33,0)</f>
        <v>0</v>
      </c>
      <c r="F30" s="221">
        <f>IF(E30&gt;0,0,ESF!D33-ESF!E33)</f>
        <v>309441980.75</v>
      </c>
      <c r="G30" s="104"/>
    </row>
    <row r="31" spans="2:7" x14ac:dyDescent="0.2">
      <c r="B31" s="87"/>
      <c r="C31" s="337" t="s">
        <v>35</v>
      </c>
      <c r="D31" s="337"/>
      <c r="E31" s="221">
        <f>IF(ESF!D34&lt;ESF!E34,ESF!E34-ESF!D34,0)</f>
        <v>10559376.099999905</v>
      </c>
      <c r="F31" s="221">
        <f>IF(E31&gt;0,0,ESF!D34-ESF!E34)</f>
        <v>0</v>
      </c>
      <c r="G31" s="104"/>
    </row>
    <row r="32" spans="2:7" x14ac:dyDescent="0.2">
      <c r="B32" s="87"/>
      <c r="C32" s="337" t="s">
        <v>37</v>
      </c>
      <c r="D32" s="337"/>
      <c r="E32" s="221">
        <f>IF(ESF!D35&lt;ESF!E35,ESF!E35-ESF!D35,0)</f>
        <v>0</v>
      </c>
      <c r="F32" s="221">
        <f>IF(E32&gt;0,0,ESF!D35-ESF!E35)</f>
        <v>16030833.170000002</v>
      </c>
      <c r="G32" s="104"/>
    </row>
    <row r="33" spans="2:7" x14ac:dyDescent="0.2">
      <c r="B33" s="87"/>
      <c r="C33" s="340" t="s">
        <v>39</v>
      </c>
      <c r="D33" s="340"/>
      <c r="E33" s="221">
        <f>IF(ESF!D36&lt;ESF!E36,ESF!E36-ESF!D36,0)</f>
        <v>0</v>
      </c>
      <c r="F33" s="221">
        <f>IF(E33&gt;0,0,ESF!D36-ESF!E36)</f>
        <v>40179765.289999962</v>
      </c>
      <c r="G33" s="104"/>
    </row>
    <row r="34" spans="2:7" x14ac:dyDescent="0.2">
      <c r="B34" s="87"/>
      <c r="C34" s="337" t="s">
        <v>41</v>
      </c>
      <c r="D34" s="337"/>
      <c r="E34" s="221">
        <f>IF(ESF!D37&lt;ESF!E37,ESF!E37-ESF!D37,0)</f>
        <v>0</v>
      </c>
      <c r="F34" s="221">
        <f>IF(E34&gt;0,0,ESF!D37-ESF!E37)</f>
        <v>0</v>
      </c>
      <c r="G34" s="104"/>
    </row>
    <row r="35" spans="2:7" x14ac:dyDescent="0.2">
      <c r="B35" s="87"/>
      <c r="C35" s="340" t="s">
        <v>42</v>
      </c>
      <c r="D35" s="340"/>
      <c r="E35" s="221">
        <f>IF(ESF!D38&lt;ESF!E38,ESF!E38-ESF!D38,0)</f>
        <v>0</v>
      </c>
      <c r="F35" s="221">
        <f>IF(E35&gt;0,0,ESF!D38-ESF!E38)</f>
        <v>0</v>
      </c>
      <c r="G35" s="104"/>
    </row>
    <row r="36" spans="2:7" x14ac:dyDescent="0.2">
      <c r="B36" s="87"/>
      <c r="C36" s="337" t="s">
        <v>44</v>
      </c>
      <c r="D36" s="337"/>
      <c r="E36" s="221">
        <f>IF(ESF!D39&lt;ESF!E39,ESF!E39-ESF!D39,0)</f>
        <v>0</v>
      </c>
      <c r="F36" s="221">
        <f>IF(E36&gt;0,0,ESF!D39-ESF!E39)</f>
        <v>0</v>
      </c>
      <c r="G36" s="104"/>
    </row>
    <row r="37" spans="2:7" x14ac:dyDescent="0.2">
      <c r="B37" s="88"/>
      <c r="C37" s="240"/>
      <c r="D37" s="44"/>
      <c r="E37" s="222"/>
      <c r="F37" s="222"/>
      <c r="G37" s="104"/>
    </row>
    <row r="38" spans="2:7" x14ac:dyDescent="0.2">
      <c r="B38" s="87"/>
      <c r="C38" s="339" t="s">
        <v>7</v>
      </c>
      <c r="D38" s="339"/>
      <c r="E38" s="219">
        <f>E40+E51</f>
        <v>367453893.44</v>
      </c>
      <c r="F38" s="219">
        <f>F40+F51</f>
        <v>1366240.37</v>
      </c>
      <c r="G38" s="40"/>
    </row>
    <row r="39" spans="2:7" x14ac:dyDescent="0.2">
      <c r="B39" s="88"/>
      <c r="C39" s="240"/>
      <c r="D39" s="240"/>
      <c r="E39" s="220"/>
      <c r="F39" s="220"/>
      <c r="G39" s="40"/>
    </row>
    <row r="40" spans="2:7" x14ac:dyDescent="0.2">
      <c r="B40" s="87"/>
      <c r="C40" s="339" t="s">
        <v>9</v>
      </c>
      <c r="D40" s="339"/>
      <c r="E40" s="219">
        <f>SUM(E42:E49)</f>
        <v>141777512.56</v>
      </c>
      <c r="F40" s="219">
        <f>SUM(F42:F49)</f>
        <v>1366240.37</v>
      </c>
      <c r="G40" s="40"/>
    </row>
    <row r="41" spans="2:7" x14ac:dyDescent="0.2">
      <c r="B41" s="88"/>
      <c r="C41" s="240"/>
      <c r="D41" s="240"/>
      <c r="E41" s="220"/>
      <c r="F41" s="220"/>
      <c r="G41" s="40"/>
    </row>
    <row r="42" spans="2:7" x14ac:dyDescent="0.2">
      <c r="B42" s="87"/>
      <c r="C42" s="337" t="s">
        <v>11</v>
      </c>
      <c r="D42" s="337"/>
      <c r="E42" s="221">
        <f>IF(ESF!I18&gt;ESF!J18,ESF!I18-ESF!J18,0)</f>
        <v>135581016.19</v>
      </c>
      <c r="F42" s="221">
        <f>IF(E42&gt;0,0,ESF!J18-ESF!I18)</f>
        <v>0</v>
      </c>
      <c r="G42" s="40"/>
    </row>
    <row r="43" spans="2:7" x14ac:dyDescent="0.2">
      <c r="B43" s="87"/>
      <c r="C43" s="337" t="s">
        <v>13</v>
      </c>
      <c r="D43" s="337"/>
      <c r="E43" s="221">
        <f>IF(ESF!I19&gt;ESF!J19,ESF!I19-ESF!J19,0)</f>
        <v>0</v>
      </c>
      <c r="F43" s="221">
        <f>IF(E43&gt;0,0,ESF!J19-ESF!I19)</f>
        <v>0</v>
      </c>
      <c r="G43" s="40"/>
    </row>
    <row r="44" spans="2:7" x14ac:dyDescent="0.2">
      <c r="B44" s="87"/>
      <c r="C44" s="337" t="s">
        <v>15</v>
      </c>
      <c r="D44" s="337"/>
      <c r="E44" s="221">
        <f>IF(ESF!I20&gt;ESF!J20,ESF!I20-ESF!J20,0)</f>
        <v>3802848.9399999995</v>
      </c>
      <c r="F44" s="221">
        <f>IF(E44&gt;0,0,ESF!J20-ESF!I20)</f>
        <v>0</v>
      </c>
      <c r="G44" s="40"/>
    </row>
    <row r="45" spans="2:7" x14ac:dyDescent="0.2">
      <c r="B45" s="87"/>
      <c r="C45" s="337" t="s">
        <v>17</v>
      </c>
      <c r="D45" s="337"/>
      <c r="E45" s="221">
        <f>IF(ESF!I21&gt;ESF!J21,ESF!I21-ESF!J21,0)</f>
        <v>0</v>
      </c>
      <c r="F45" s="221">
        <f>IF(E45&gt;0,0,ESF!J21-ESF!I21)</f>
        <v>0</v>
      </c>
      <c r="G45" s="40"/>
    </row>
    <row r="46" spans="2:7" x14ac:dyDescent="0.2">
      <c r="B46" s="87"/>
      <c r="C46" s="337" t="s">
        <v>19</v>
      </c>
      <c r="D46" s="337"/>
      <c r="E46" s="221">
        <f>IF(ESF!I22&gt;ESF!J22,ESF!I22-ESF!J22,0)</f>
        <v>0</v>
      </c>
      <c r="F46" s="221">
        <f>IF(E46&gt;0,0,ESF!J22-ESF!I22)</f>
        <v>1366240.37</v>
      </c>
      <c r="G46" s="40"/>
    </row>
    <row r="47" spans="2:7" x14ac:dyDescent="0.2">
      <c r="B47" s="87"/>
      <c r="C47" s="340" t="s">
        <v>21</v>
      </c>
      <c r="D47" s="340"/>
      <c r="E47" s="221">
        <f>IF(ESF!I23&gt;ESF!J23,ESF!I23-ESF!J23,0)</f>
        <v>2393647.4300000072</v>
      </c>
      <c r="F47" s="221">
        <f>IF(E47&gt;0,0,ESF!J23-ESF!I23)</f>
        <v>0</v>
      </c>
      <c r="G47" s="40"/>
    </row>
    <row r="48" spans="2:7" x14ac:dyDescent="0.2">
      <c r="B48" s="87"/>
      <c r="C48" s="337" t="s">
        <v>23</v>
      </c>
      <c r="D48" s="337"/>
      <c r="E48" s="221">
        <f>IF(ESF!I24&gt;ESF!J24,ESF!I24-ESF!J24,0)</f>
        <v>0</v>
      </c>
      <c r="F48" s="221">
        <f>IF(E48&gt;0,0,ESF!J24-ESF!I24)</f>
        <v>0</v>
      </c>
      <c r="G48" s="40"/>
    </row>
    <row r="49" spans="2:7" x14ac:dyDescent="0.2">
      <c r="B49" s="87"/>
      <c r="C49" s="337" t="s">
        <v>24</v>
      </c>
      <c r="D49" s="337"/>
      <c r="E49" s="221">
        <f>IF(ESF!I25&gt;ESF!J25,ESF!I25-ESF!J25,0)</f>
        <v>0</v>
      </c>
      <c r="F49" s="221">
        <f>IF(E49&gt;0,0,ESF!J25-ESF!I25)</f>
        <v>0</v>
      </c>
      <c r="G49" s="40"/>
    </row>
    <row r="50" spans="2:7" x14ac:dyDescent="0.2">
      <c r="B50" s="88"/>
      <c r="C50" s="240"/>
      <c r="D50" s="240"/>
      <c r="E50" s="220"/>
      <c r="F50" s="220"/>
      <c r="G50" s="40"/>
    </row>
    <row r="51" spans="2:7" x14ac:dyDescent="0.2">
      <c r="B51" s="87"/>
      <c r="C51" s="345" t="s">
        <v>28</v>
      </c>
      <c r="D51" s="345"/>
      <c r="E51" s="219">
        <f>SUM(E53:E58)</f>
        <v>225676380.88</v>
      </c>
      <c r="F51" s="219">
        <f>SUM(F53:F58)</f>
        <v>0</v>
      </c>
      <c r="G51" s="40"/>
    </row>
    <row r="52" spans="2:7" x14ac:dyDescent="0.2">
      <c r="B52" s="88"/>
      <c r="C52" s="240"/>
      <c r="D52" s="240"/>
      <c r="E52" s="220"/>
      <c r="F52" s="220"/>
      <c r="G52" s="40"/>
    </row>
    <row r="53" spans="2:7" x14ac:dyDescent="0.2">
      <c r="B53" s="87"/>
      <c r="C53" s="337" t="s">
        <v>30</v>
      </c>
      <c r="D53" s="337"/>
      <c r="E53" s="221">
        <f>IF(ESF!I31&gt;ESF!J31,ESF!I31-ESF!J31,0)</f>
        <v>0</v>
      </c>
      <c r="F53" s="221">
        <f>IF(E53&gt;0,0,ESF!J31-ESF!I31)</f>
        <v>0</v>
      </c>
      <c r="G53" s="40"/>
    </row>
    <row r="54" spans="2:7" x14ac:dyDescent="0.2">
      <c r="B54" s="87"/>
      <c r="C54" s="337" t="s">
        <v>32</v>
      </c>
      <c r="D54" s="337"/>
      <c r="E54" s="221">
        <f>IF(ESF!I32&gt;ESF!J32,ESF!I32-ESF!J32,0)</f>
        <v>0</v>
      </c>
      <c r="F54" s="221">
        <f>IF(E54&gt;0,0,ESF!J32-ESF!I32)</f>
        <v>0</v>
      </c>
      <c r="G54" s="40"/>
    </row>
    <row r="55" spans="2:7" x14ac:dyDescent="0.2">
      <c r="B55" s="87"/>
      <c r="C55" s="337" t="s">
        <v>34</v>
      </c>
      <c r="D55" s="337"/>
      <c r="E55" s="221">
        <f>IF(ESF!I33&gt;ESF!J33,ESF!I33-ESF!J33,0)</f>
        <v>225676380.88</v>
      </c>
      <c r="F55" s="221">
        <f>IF(E55&gt;0,0,ESF!J33-ESF!I33)</f>
        <v>0</v>
      </c>
      <c r="G55" s="40"/>
    </row>
    <row r="56" spans="2:7" x14ac:dyDescent="0.2">
      <c r="B56" s="87"/>
      <c r="C56" s="337" t="s">
        <v>36</v>
      </c>
      <c r="D56" s="337"/>
      <c r="E56" s="221">
        <f>IF(ESF!I34&gt;ESF!J34,ESF!I34-ESF!J34,0)</f>
        <v>0</v>
      </c>
      <c r="F56" s="221">
        <f>IF(E56&gt;0,0,ESF!J34-ESF!I34)</f>
        <v>0</v>
      </c>
      <c r="G56" s="40"/>
    </row>
    <row r="57" spans="2:7" x14ac:dyDescent="0.2">
      <c r="B57" s="87"/>
      <c r="C57" s="340" t="s">
        <v>38</v>
      </c>
      <c r="D57" s="340"/>
      <c r="E57" s="221">
        <f>IF(ESF!I35&gt;ESF!J35,ESF!I35-ESF!J35,0)</f>
        <v>0</v>
      </c>
      <c r="F57" s="221">
        <f>IF(E57&gt;0,0,ESF!J35-ESF!I35)</f>
        <v>0</v>
      </c>
      <c r="G57" s="40"/>
    </row>
    <row r="58" spans="2:7" x14ac:dyDescent="0.2">
      <c r="B58" s="87"/>
      <c r="C58" s="337" t="s">
        <v>40</v>
      </c>
      <c r="D58" s="337"/>
      <c r="E58" s="221">
        <f>IF(ESF!I36&gt;ESF!J36,ESF!I36-ESF!J36,0)</f>
        <v>0</v>
      </c>
      <c r="F58" s="221">
        <f>IF(E58&gt;0,0,ESF!J36-ESF!I36)</f>
        <v>0</v>
      </c>
      <c r="G58" s="40"/>
    </row>
    <row r="59" spans="2:7" x14ac:dyDescent="0.2">
      <c r="B59" s="87"/>
      <c r="C59" s="240"/>
      <c r="D59" s="240"/>
      <c r="E59" s="222"/>
      <c r="F59" s="222"/>
      <c r="G59" s="40"/>
    </row>
    <row r="60" spans="2:7" ht="19.5" customHeight="1" x14ac:dyDescent="0.2">
      <c r="B60" s="87"/>
      <c r="C60" s="339" t="s">
        <v>47</v>
      </c>
      <c r="D60" s="339"/>
      <c r="E60" s="219">
        <f>E62+E68+E76</f>
        <v>38205440.870000005</v>
      </c>
      <c r="F60" s="219">
        <f>F62+F68+F76</f>
        <v>324722232.87000418</v>
      </c>
      <c r="G60" s="40"/>
    </row>
    <row r="61" spans="2:7" x14ac:dyDescent="0.2">
      <c r="B61" s="87"/>
      <c r="C61" s="240"/>
      <c r="D61" s="240"/>
      <c r="E61" s="220"/>
      <c r="F61" s="220"/>
      <c r="G61" s="40"/>
    </row>
    <row r="62" spans="2:7" x14ac:dyDescent="0.2">
      <c r="B62" s="87"/>
      <c r="C62" s="339" t="s">
        <v>49</v>
      </c>
      <c r="D62" s="339"/>
      <c r="E62" s="219">
        <f>SUM(E64:E66)</f>
        <v>33908239.870000005</v>
      </c>
      <c r="F62" s="219">
        <f>SUM(F64:F66)</f>
        <v>104180351.44999981</v>
      </c>
      <c r="G62" s="40"/>
    </row>
    <row r="63" spans="2:7" x14ac:dyDescent="0.2">
      <c r="B63" s="87"/>
      <c r="C63" s="240"/>
      <c r="D63" s="240"/>
      <c r="E63" s="220"/>
      <c r="F63" s="220"/>
      <c r="G63" s="40"/>
    </row>
    <row r="64" spans="2:7" x14ac:dyDescent="0.2">
      <c r="B64" s="87"/>
      <c r="C64" s="337" t="s">
        <v>50</v>
      </c>
      <c r="D64" s="337"/>
      <c r="E64" s="221">
        <f>IF(ESF!I46&gt;ESF!J46,ESF!I46-ESF!J46,0)</f>
        <v>0</v>
      </c>
      <c r="F64" s="221">
        <f>IF(E64&gt;0,0,ESF!J46-ESF!I46)</f>
        <v>104180351.44999981</v>
      </c>
      <c r="G64" s="40"/>
    </row>
    <row r="65" spans="2:7" x14ac:dyDescent="0.2">
      <c r="B65" s="87"/>
      <c r="C65" s="337" t="s">
        <v>51</v>
      </c>
      <c r="D65" s="337"/>
      <c r="E65" s="221">
        <f>IF(ESF!I47&gt;ESF!J47,ESF!I47-ESF!J47,0)</f>
        <v>33908239.870000005</v>
      </c>
      <c r="F65" s="221">
        <f>IF(E65&gt;0,0,ESF!J47-ESF!I47)</f>
        <v>0</v>
      </c>
      <c r="G65" s="40"/>
    </row>
    <row r="66" spans="2:7" x14ac:dyDescent="0.2">
      <c r="B66" s="87"/>
      <c r="C66" s="337" t="s">
        <v>52</v>
      </c>
      <c r="D66" s="337"/>
      <c r="E66" s="221">
        <f>IF(ESF!I48&gt;ESF!J48,ESF!I48-ESF!J48,0)</f>
        <v>0</v>
      </c>
      <c r="F66" s="221">
        <f>IF(E66&gt;0,0,ESF!J48-ESF!I48)</f>
        <v>0</v>
      </c>
      <c r="G66" s="40"/>
    </row>
    <row r="67" spans="2:7" x14ac:dyDescent="0.2">
      <c r="B67" s="87"/>
      <c r="C67" s="240"/>
      <c r="D67" s="240"/>
      <c r="E67" s="220"/>
      <c r="F67" s="220"/>
      <c r="G67" s="40"/>
    </row>
    <row r="68" spans="2:7" x14ac:dyDescent="0.2">
      <c r="B68" s="87"/>
      <c r="C68" s="339" t="s">
        <v>53</v>
      </c>
      <c r="D68" s="339"/>
      <c r="E68" s="219">
        <f>SUM(E70:E74)</f>
        <v>4297201</v>
      </c>
      <c r="F68" s="219">
        <f>SUM(F70:F74)</f>
        <v>220541881.42000437</v>
      </c>
      <c r="G68" s="40"/>
    </row>
    <row r="69" spans="2:7" x14ac:dyDescent="0.2">
      <c r="B69" s="87"/>
      <c r="C69" s="240"/>
      <c r="D69" s="240"/>
      <c r="E69" s="220"/>
      <c r="F69" s="220"/>
      <c r="G69" s="40"/>
    </row>
    <row r="70" spans="2:7" x14ac:dyDescent="0.2">
      <c r="B70" s="87"/>
      <c r="C70" s="337" t="s">
        <v>54</v>
      </c>
      <c r="D70" s="337"/>
      <c r="E70" s="221">
        <f>IF(ESF!I52&gt;ESF!J52,ESF!I52-ESF!J52,0)</f>
        <v>0</v>
      </c>
      <c r="F70" s="221">
        <f>IF(E70&gt;0,0,ESF!J52-ESF!I52)</f>
        <v>163243017.77000427</v>
      </c>
      <c r="G70" s="40"/>
    </row>
    <row r="71" spans="2:7" x14ac:dyDescent="0.2">
      <c r="B71" s="87"/>
      <c r="C71" s="337" t="s">
        <v>55</v>
      </c>
      <c r="D71" s="337"/>
      <c r="E71" s="221">
        <f>IF(ESF!I53&gt;ESF!J53,ESF!I53-ESF!J53,0)</f>
        <v>0</v>
      </c>
      <c r="F71" s="221">
        <f>IF(E71&gt;0,0,ESF!J53-ESF!I53)</f>
        <v>57298863.650000095</v>
      </c>
      <c r="G71" s="40"/>
    </row>
    <row r="72" spans="2:7" x14ac:dyDescent="0.2">
      <c r="B72" s="87"/>
      <c r="C72" s="337" t="s">
        <v>56</v>
      </c>
      <c r="D72" s="337"/>
      <c r="E72" s="221">
        <f>IF(ESF!I54&gt;ESF!J54,ESF!I54-ESF!J54,0)</f>
        <v>4297201</v>
      </c>
      <c r="F72" s="221">
        <f>IF(E72&gt;0,0,ESF!J54-ESF!I54)</f>
        <v>0</v>
      </c>
      <c r="G72" s="40"/>
    </row>
    <row r="73" spans="2:7" x14ac:dyDescent="0.2">
      <c r="B73" s="87"/>
      <c r="C73" s="337" t="s">
        <v>57</v>
      </c>
      <c r="D73" s="337"/>
      <c r="E73" s="221">
        <f>IF(ESF!I55&gt;ESF!J55,ESF!I55-ESF!J55,0)</f>
        <v>0</v>
      </c>
      <c r="F73" s="221">
        <f>IF(E73&gt;0,0,ESF!J55-ESF!I55)</f>
        <v>0</v>
      </c>
      <c r="G73" s="40"/>
    </row>
    <row r="74" spans="2:7" x14ac:dyDescent="0.2">
      <c r="B74" s="87"/>
      <c r="C74" s="337" t="s">
        <v>58</v>
      </c>
      <c r="D74" s="337"/>
      <c r="E74" s="221">
        <f>IF(ESF!I56&gt;ESF!J56,ESF!I56-ESF!J56,0)</f>
        <v>0</v>
      </c>
      <c r="F74" s="221">
        <f>IF(E74&gt;0,0,ESF!J56-ESF!I56)</f>
        <v>0</v>
      </c>
      <c r="G74" s="40"/>
    </row>
    <row r="75" spans="2:7" x14ac:dyDescent="0.2">
      <c r="B75" s="87"/>
      <c r="C75" s="240"/>
      <c r="D75" s="240"/>
      <c r="E75" s="220"/>
      <c r="F75" s="220"/>
      <c r="G75" s="40"/>
    </row>
    <row r="76" spans="2:7" x14ac:dyDescent="0.2">
      <c r="B76" s="87"/>
      <c r="C76" s="339" t="s">
        <v>79</v>
      </c>
      <c r="D76" s="339"/>
      <c r="E76" s="219">
        <f>SUM(E78:E79)</f>
        <v>0</v>
      </c>
      <c r="F76" s="219">
        <f>SUM(F78:F79)</f>
        <v>0</v>
      </c>
      <c r="G76" s="40"/>
    </row>
    <row r="77" spans="2:7" x14ac:dyDescent="0.2">
      <c r="B77" s="87"/>
      <c r="C77" s="240"/>
      <c r="D77" s="240"/>
      <c r="E77" s="220"/>
      <c r="F77" s="220"/>
      <c r="G77" s="40"/>
    </row>
    <row r="78" spans="2:7" x14ac:dyDescent="0.2">
      <c r="B78" s="87"/>
      <c r="C78" s="337" t="s">
        <v>60</v>
      </c>
      <c r="D78" s="337"/>
      <c r="E78" s="221">
        <f>IF(ESF!I60&gt;ESF!J60,ESF!I60-ESF!J60,0)</f>
        <v>0</v>
      </c>
      <c r="F78" s="221">
        <f>IF(E78&gt;0,0,ESF!J60-ESF!I60)</f>
        <v>0</v>
      </c>
      <c r="G78" s="40"/>
    </row>
    <row r="79" spans="2:7" x14ac:dyDescent="0.2">
      <c r="B79" s="87"/>
      <c r="C79" s="337" t="s">
        <v>61</v>
      </c>
      <c r="D79" s="337"/>
      <c r="E79" s="221">
        <f>IF(ESF!I61&gt;ESF!J61,ESF!I61-ESF!J61,0)</f>
        <v>0</v>
      </c>
      <c r="F79" s="221">
        <f>IF(E79&gt;0,0,ESF!J61-ESF!I61)</f>
        <v>0</v>
      </c>
      <c r="G79" s="40"/>
    </row>
    <row r="80" spans="2:7" ht="19.5" customHeight="1" x14ac:dyDescent="0.2">
      <c r="B80" s="256"/>
      <c r="C80" s="64"/>
      <c r="D80" s="64"/>
      <c r="E80" s="223"/>
      <c r="F80" s="223"/>
      <c r="G80" s="183"/>
    </row>
    <row r="81" spans="2:7" ht="6" customHeight="1" x14ac:dyDescent="0.2">
      <c r="B81" s="332"/>
      <c r="C81" s="28"/>
      <c r="D81" s="43"/>
      <c r="E81" s="225"/>
      <c r="F81" s="208"/>
      <c r="G81" s="62"/>
    </row>
    <row r="82" spans="2:7" ht="6" customHeight="1" x14ac:dyDescent="0.2">
      <c r="B82" s="28"/>
      <c r="C82" s="28"/>
      <c r="D82" s="43"/>
      <c r="E82" s="225"/>
      <c r="F82" s="208"/>
      <c r="G82" s="62"/>
    </row>
    <row r="83" spans="2:7" ht="6" customHeight="1" x14ac:dyDescent="0.2">
      <c r="C83" s="43"/>
      <c r="D83" s="61"/>
      <c r="E83" s="208"/>
      <c r="F83" s="208"/>
    </row>
    <row r="84" spans="2:7" ht="15" customHeight="1" x14ac:dyDescent="0.2">
      <c r="B84" s="361" t="s">
        <v>237</v>
      </c>
      <c r="C84" s="361"/>
      <c r="D84" s="361"/>
      <c r="E84" s="361"/>
      <c r="F84" s="361"/>
      <c r="G84" s="361"/>
    </row>
    <row r="85" spans="2:7" ht="9.75" customHeight="1" x14ac:dyDescent="0.2">
      <c r="C85" s="43"/>
      <c r="D85" s="61"/>
      <c r="E85" s="208"/>
      <c r="F85" s="208"/>
    </row>
    <row r="86" spans="2:7" ht="50.1" customHeight="1" x14ac:dyDescent="0.2">
      <c r="C86" s="43"/>
      <c r="D86" s="201"/>
      <c r="E86" s="201"/>
      <c r="F86" s="227"/>
    </row>
    <row r="87" spans="2:7" ht="14.1" customHeight="1" x14ac:dyDescent="0.2">
      <c r="B87" s="108"/>
      <c r="C87" s="226"/>
      <c r="D87" s="28"/>
      <c r="E87" s="23"/>
      <c r="F87" s="23"/>
      <c r="G87" s="62"/>
    </row>
    <row r="88" spans="2:7" ht="14.1" customHeight="1" x14ac:dyDescent="0.2">
      <c r="C88" s="22"/>
      <c r="D88" s="28"/>
      <c r="E88" s="342"/>
      <c r="F88" s="342"/>
      <c r="G88" s="68"/>
    </row>
  </sheetData>
  <sheetProtection formatCells="0" selectLockedCells="1"/>
  <mergeCells count="57">
    <mergeCell ref="C16:D16"/>
    <mergeCell ref="C18:D18"/>
    <mergeCell ref="C19:D19"/>
    <mergeCell ref="C20:D20"/>
    <mergeCell ref="C43:D43"/>
    <mergeCell ref="C33:D33"/>
    <mergeCell ref="C21:D21"/>
    <mergeCell ref="C22:D22"/>
    <mergeCell ref="C28:D28"/>
    <mergeCell ref="C29:D29"/>
    <mergeCell ref="C32:D32"/>
    <mergeCell ref="C30:D30"/>
    <mergeCell ref="C31:D31"/>
    <mergeCell ref="C23:D23"/>
    <mergeCell ref="C24:D24"/>
    <mergeCell ref="C26:D26"/>
    <mergeCell ref="C3:G3"/>
    <mergeCell ref="C4:G4"/>
    <mergeCell ref="C5:G5"/>
    <mergeCell ref="C6:G6"/>
    <mergeCell ref="C14:D14"/>
    <mergeCell ref="C11:D11"/>
    <mergeCell ref="E88:F88"/>
    <mergeCell ref="B84:G84"/>
    <mergeCell ref="C48:D48"/>
    <mergeCell ref="C70:D70"/>
    <mergeCell ref="C49:D49"/>
    <mergeCell ref="C51:D51"/>
    <mergeCell ref="C53:D53"/>
    <mergeCell ref="C62:D62"/>
    <mergeCell ref="C64:D64"/>
    <mergeCell ref="C78:D78"/>
    <mergeCell ref="C79:D79"/>
    <mergeCell ref="C71:D71"/>
    <mergeCell ref="C72:D72"/>
    <mergeCell ref="C73:D73"/>
    <mergeCell ref="C74:D74"/>
    <mergeCell ref="C76:D76"/>
    <mergeCell ref="C68:D68"/>
    <mergeCell ref="C66:D66"/>
    <mergeCell ref="C60:D60"/>
    <mergeCell ref="C54:D54"/>
    <mergeCell ref="C55:D55"/>
    <mergeCell ref="C56:D56"/>
    <mergeCell ref="C57:D57"/>
    <mergeCell ref="C58:D58"/>
    <mergeCell ref="C65:D65"/>
    <mergeCell ref="C36:D36"/>
    <mergeCell ref="C35:D35"/>
    <mergeCell ref="C34:D34"/>
    <mergeCell ref="C46:D46"/>
    <mergeCell ref="C47:D47"/>
    <mergeCell ref="C45:D45"/>
    <mergeCell ref="C44:D44"/>
    <mergeCell ref="C38:D38"/>
    <mergeCell ref="C40:D40"/>
    <mergeCell ref="C42:D42"/>
  </mergeCells>
  <printOptions horizontalCentered="1" verticalCentered="1"/>
  <pageMargins left="0" right="0" top="0.35433070866141736" bottom="0.39370078740157483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71" t="s">
        <v>2</v>
      </c>
      <c r="B2" s="371"/>
      <c r="C2" s="371"/>
      <c r="D2" s="371"/>
      <c r="E2" s="13" t="e">
        <f>ESF!#REF!</f>
        <v>#REF!</v>
      </c>
    </row>
    <row r="3" spans="1:5" ht="79.5" x14ac:dyDescent="0.25">
      <c r="A3" s="371" t="s">
        <v>4</v>
      </c>
      <c r="B3" s="371"/>
      <c r="C3" s="371"/>
      <c r="D3" s="371"/>
      <c r="E3" s="13" t="str">
        <f>ESF!C7</f>
        <v xml:space="preserve">                                                                                                                                        PODER EJECUTIVO DEL GOBIERNO DEL ESTADO DE CAMPECHE</v>
      </c>
    </row>
    <row r="4" spans="1:5" x14ac:dyDescent="0.25">
      <c r="A4" s="371" t="s">
        <v>3</v>
      </c>
      <c r="B4" s="371"/>
      <c r="C4" s="371"/>
      <c r="D4" s="371"/>
      <c r="E4" s="14"/>
    </row>
    <row r="5" spans="1:5" x14ac:dyDescent="0.25">
      <c r="A5" s="371" t="s">
        <v>73</v>
      </c>
      <c r="B5" s="371"/>
      <c r="C5" s="371"/>
      <c r="D5" s="371"/>
      <c r="E5" t="s">
        <v>71</v>
      </c>
    </row>
    <row r="6" spans="1:5" x14ac:dyDescent="0.25">
      <c r="A6" s="6"/>
      <c r="B6" s="6"/>
      <c r="C6" s="366" t="s">
        <v>5</v>
      </c>
      <c r="D6" s="366"/>
      <c r="E6" s="1">
        <v>2013</v>
      </c>
    </row>
    <row r="7" spans="1:5" x14ac:dyDescent="0.25">
      <c r="A7" s="362" t="s">
        <v>69</v>
      </c>
      <c r="B7" s="363" t="s">
        <v>8</v>
      </c>
      <c r="C7" s="364" t="s">
        <v>10</v>
      </c>
      <c r="D7" s="364"/>
      <c r="E7" s="8">
        <f>ESF!D18</f>
        <v>650528122.80999994</v>
      </c>
    </row>
    <row r="8" spans="1:5" x14ac:dyDescent="0.25">
      <c r="A8" s="362"/>
      <c r="B8" s="363"/>
      <c r="C8" s="364" t="s">
        <v>12</v>
      </c>
      <c r="D8" s="364"/>
      <c r="E8" s="8">
        <f>ESF!D19</f>
        <v>107270897.11</v>
      </c>
    </row>
    <row r="9" spans="1:5" x14ac:dyDescent="0.25">
      <c r="A9" s="362"/>
      <c r="B9" s="363"/>
      <c r="C9" s="364" t="s">
        <v>14</v>
      </c>
      <c r="D9" s="364"/>
      <c r="E9" s="8">
        <f>ESF!D20</f>
        <v>303862481.44</v>
      </c>
    </row>
    <row r="10" spans="1:5" x14ac:dyDescent="0.25">
      <c r="A10" s="362"/>
      <c r="B10" s="363"/>
      <c r="C10" s="364" t="s">
        <v>16</v>
      </c>
      <c r="D10" s="364"/>
      <c r="E10" s="8">
        <f>ESF!D21</f>
        <v>0</v>
      </c>
    </row>
    <row r="11" spans="1:5" x14ac:dyDescent="0.25">
      <c r="A11" s="362"/>
      <c r="B11" s="363"/>
      <c r="C11" s="364" t="s">
        <v>18</v>
      </c>
      <c r="D11" s="364"/>
      <c r="E11" s="8">
        <f>ESF!D22</f>
        <v>0</v>
      </c>
    </row>
    <row r="12" spans="1:5" x14ac:dyDescent="0.25">
      <c r="A12" s="362"/>
      <c r="B12" s="363"/>
      <c r="C12" s="364" t="s">
        <v>20</v>
      </c>
      <c r="D12" s="364"/>
      <c r="E12" s="8">
        <f>ESF!D23</f>
        <v>0</v>
      </c>
    </row>
    <row r="13" spans="1:5" x14ac:dyDescent="0.25">
      <c r="A13" s="362"/>
      <c r="B13" s="363"/>
      <c r="C13" s="364" t="s">
        <v>22</v>
      </c>
      <c r="D13" s="364"/>
      <c r="E13" s="8">
        <f>ESF!D24</f>
        <v>549073</v>
      </c>
    </row>
    <row r="14" spans="1:5" ht="15.75" thickBot="1" x14ac:dyDescent="0.3">
      <c r="A14" s="362"/>
      <c r="B14" s="4"/>
      <c r="C14" s="365" t="s">
        <v>25</v>
      </c>
      <c r="D14" s="365"/>
      <c r="E14" s="9">
        <f>ESF!D26</f>
        <v>1062210574.3599999</v>
      </c>
    </row>
    <row r="15" spans="1:5" x14ac:dyDescent="0.25">
      <c r="A15" s="362"/>
      <c r="B15" s="363" t="s">
        <v>27</v>
      </c>
      <c r="C15" s="364" t="s">
        <v>29</v>
      </c>
      <c r="D15" s="364"/>
      <c r="E15" s="8">
        <f>ESF!D31</f>
        <v>314030</v>
      </c>
    </row>
    <row r="16" spans="1:5" x14ac:dyDescent="0.25">
      <c r="A16" s="362"/>
      <c r="B16" s="363"/>
      <c r="C16" s="364" t="s">
        <v>31</v>
      </c>
      <c r="D16" s="364"/>
      <c r="E16" s="8">
        <f>ESF!D32</f>
        <v>99397172.280000001</v>
      </c>
    </row>
    <row r="17" spans="1:5" x14ac:dyDescent="0.25">
      <c r="A17" s="362"/>
      <c r="B17" s="363"/>
      <c r="C17" s="364" t="s">
        <v>33</v>
      </c>
      <c r="D17" s="364"/>
      <c r="E17" s="8">
        <f>ESF!D33</f>
        <v>6790816796.3500004</v>
      </c>
    </row>
    <row r="18" spans="1:5" x14ac:dyDescent="0.25">
      <c r="A18" s="362"/>
      <c r="B18" s="363"/>
      <c r="C18" s="364" t="s">
        <v>35</v>
      </c>
      <c r="D18" s="364"/>
      <c r="E18" s="8">
        <f>ESF!D34</f>
        <v>1597290280.21</v>
      </c>
    </row>
    <row r="19" spans="1:5" x14ac:dyDescent="0.25">
      <c r="A19" s="362"/>
      <c r="B19" s="363"/>
      <c r="C19" s="364" t="s">
        <v>37</v>
      </c>
      <c r="D19" s="364"/>
      <c r="E19" s="8">
        <f>ESF!D35</f>
        <v>42621823.670000002</v>
      </c>
    </row>
    <row r="20" spans="1:5" x14ac:dyDescent="0.25">
      <c r="A20" s="362"/>
      <c r="B20" s="363"/>
      <c r="C20" s="364" t="s">
        <v>39</v>
      </c>
      <c r="D20" s="364"/>
      <c r="E20" s="8">
        <f>ESF!D36</f>
        <v>-1108655384.97</v>
      </c>
    </row>
    <row r="21" spans="1:5" x14ac:dyDescent="0.25">
      <c r="A21" s="362"/>
      <c r="B21" s="363"/>
      <c r="C21" s="364" t="s">
        <v>41</v>
      </c>
      <c r="D21" s="364"/>
      <c r="E21" s="8">
        <f>ESF!D37</f>
        <v>0</v>
      </c>
    </row>
    <row r="22" spans="1:5" x14ac:dyDescent="0.25">
      <c r="A22" s="362"/>
      <c r="B22" s="363"/>
      <c r="C22" s="364" t="s">
        <v>42</v>
      </c>
      <c r="D22" s="364"/>
      <c r="E22" s="8">
        <f>ESF!D38</f>
        <v>0</v>
      </c>
    </row>
    <row r="23" spans="1:5" x14ac:dyDescent="0.25">
      <c r="A23" s="362"/>
      <c r="B23" s="363"/>
      <c r="C23" s="364" t="s">
        <v>44</v>
      </c>
      <c r="D23" s="364"/>
      <c r="E23" s="8">
        <f>ESF!D39</f>
        <v>0</v>
      </c>
    </row>
    <row r="24" spans="1:5" ht="15.75" thickBot="1" x14ac:dyDescent="0.3">
      <c r="A24" s="362"/>
      <c r="B24" s="4"/>
      <c r="C24" s="365" t="s">
        <v>46</v>
      </c>
      <c r="D24" s="365"/>
      <c r="E24" s="9">
        <f>ESF!D41</f>
        <v>7421784717.54</v>
      </c>
    </row>
    <row r="25" spans="1:5" ht="15.75" thickBot="1" x14ac:dyDescent="0.3">
      <c r="A25" s="362"/>
      <c r="B25" s="2"/>
      <c r="C25" s="365" t="s">
        <v>48</v>
      </c>
      <c r="D25" s="365"/>
      <c r="E25" s="9">
        <f>ESF!D43</f>
        <v>8483995291.8999996</v>
      </c>
    </row>
    <row r="26" spans="1:5" x14ac:dyDescent="0.25">
      <c r="A26" s="362" t="s">
        <v>70</v>
      </c>
      <c r="B26" s="363" t="s">
        <v>9</v>
      </c>
      <c r="C26" s="364" t="s">
        <v>11</v>
      </c>
      <c r="D26" s="364"/>
      <c r="E26" s="8">
        <f>ESF!I18</f>
        <v>564076640.61000001</v>
      </c>
    </row>
    <row r="27" spans="1:5" x14ac:dyDescent="0.25">
      <c r="A27" s="362"/>
      <c r="B27" s="363"/>
      <c r="C27" s="364" t="s">
        <v>13</v>
      </c>
      <c r="D27" s="364"/>
      <c r="E27" s="8">
        <f>ESF!I19</f>
        <v>0</v>
      </c>
    </row>
    <row r="28" spans="1:5" x14ac:dyDescent="0.25">
      <c r="A28" s="362"/>
      <c r="B28" s="363"/>
      <c r="C28" s="364" t="s">
        <v>15</v>
      </c>
      <c r="D28" s="364"/>
      <c r="E28" s="8">
        <f>ESF!I20</f>
        <v>16371355.02</v>
      </c>
    </row>
    <row r="29" spans="1:5" x14ac:dyDescent="0.25">
      <c r="A29" s="362"/>
      <c r="B29" s="363"/>
      <c r="C29" s="364" t="s">
        <v>17</v>
      </c>
      <c r="D29" s="364"/>
      <c r="E29" s="8">
        <f>ESF!I21</f>
        <v>0</v>
      </c>
    </row>
    <row r="30" spans="1:5" x14ac:dyDescent="0.25">
      <c r="A30" s="362"/>
      <c r="B30" s="363"/>
      <c r="C30" s="364" t="s">
        <v>19</v>
      </c>
      <c r="D30" s="364"/>
      <c r="E30" s="8">
        <f>ESF!I22</f>
        <v>6435427.1100000003</v>
      </c>
    </row>
    <row r="31" spans="1:5" x14ac:dyDescent="0.25">
      <c r="A31" s="362"/>
      <c r="B31" s="363"/>
      <c r="C31" s="364" t="s">
        <v>21</v>
      </c>
      <c r="D31" s="364"/>
      <c r="E31" s="8">
        <f>ESF!I23</f>
        <v>87504655.390000001</v>
      </c>
    </row>
    <row r="32" spans="1:5" x14ac:dyDescent="0.25">
      <c r="A32" s="362"/>
      <c r="B32" s="363"/>
      <c r="C32" s="364" t="s">
        <v>23</v>
      </c>
      <c r="D32" s="364"/>
      <c r="E32" s="8">
        <f>ESF!I24</f>
        <v>0</v>
      </c>
    </row>
    <row r="33" spans="1:5" x14ac:dyDescent="0.25">
      <c r="A33" s="362"/>
      <c r="B33" s="363"/>
      <c r="C33" s="364" t="s">
        <v>24</v>
      </c>
      <c r="D33" s="364"/>
      <c r="E33" s="8">
        <f>ESF!I25</f>
        <v>0</v>
      </c>
    </row>
    <row r="34" spans="1:5" ht="15.75" thickBot="1" x14ac:dyDescent="0.3">
      <c r="A34" s="362"/>
      <c r="B34" s="4"/>
      <c r="C34" s="365" t="s">
        <v>26</v>
      </c>
      <c r="D34" s="365"/>
      <c r="E34" s="9">
        <f>ESF!I27</f>
        <v>674388078.13</v>
      </c>
    </row>
    <row r="35" spans="1:5" x14ac:dyDescent="0.25">
      <c r="A35" s="362"/>
      <c r="B35" s="363" t="s">
        <v>28</v>
      </c>
      <c r="C35" s="364" t="s">
        <v>30</v>
      </c>
      <c r="D35" s="364"/>
      <c r="E35" s="8">
        <f>ESF!I31</f>
        <v>0</v>
      </c>
    </row>
    <row r="36" spans="1:5" x14ac:dyDescent="0.25">
      <c r="A36" s="362"/>
      <c r="B36" s="363"/>
      <c r="C36" s="364" t="s">
        <v>32</v>
      </c>
      <c r="D36" s="364"/>
      <c r="E36" s="8">
        <f>ESF!I32</f>
        <v>0</v>
      </c>
    </row>
    <row r="37" spans="1:5" x14ac:dyDescent="0.25">
      <c r="A37" s="362"/>
      <c r="B37" s="363"/>
      <c r="C37" s="364" t="s">
        <v>34</v>
      </c>
      <c r="D37" s="364"/>
      <c r="E37" s="8">
        <f>ESF!I33</f>
        <v>1011824015.6799999</v>
      </c>
    </row>
    <row r="38" spans="1:5" x14ac:dyDescent="0.25">
      <c r="A38" s="362"/>
      <c r="B38" s="363"/>
      <c r="C38" s="364" t="s">
        <v>36</v>
      </c>
      <c r="D38" s="364"/>
      <c r="E38" s="8">
        <f>ESF!I34</f>
        <v>13200000</v>
      </c>
    </row>
    <row r="39" spans="1:5" x14ac:dyDescent="0.25">
      <c r="A39" s="362"/>
      <c r="B39" s="363"/>
      <c r="C39" s="364" t="s">
        <v>38</v>
      </c>
      <c r="D39" s="364"/>
      <c r="E39" s="8">
        <f>ESF!I35</f>
        <v>0</v>
      </c>
    </row>
    <row r="40" spans="1:5" x14ac:dyDescent="0.25">
      <c r="A40" s="362"/>
      <c r="B40" s="363"/>
      <c r="C40" s="364" t="s">
        <v>40</v>
      </c>
      <c r="D40" s="364"/>
      <c r="E40" s="8">
        <f>ESF!I36</f>
        <v>0</v>
      </c>
    </row>
    <row r="41" spans="1:5" ht="15.75" thickBot="1" x14ac:dyDescent="0.3">
      <c r="A41" s="362"/>
      <c r="B41" s="2"/>
      <c r="C41" s="365" t="s">
        <v>43</v>
      </c>
      <c r="D41" s="365"/>
      <c r="E41" s="9">
        <f>ESF!I38</f>
        <v>1025024015.6799999</v>
      </c>
    </row>
    <row r="42" spans="1:5" ht="15.75" thickBot="1" x14ac:dyDescent="0.3">
      <c r="A42" s="362"/>
      <c r="B42" s="2"/>
      <c r="C42" s="365" t="s">
        <v>45</v>
      </c>
      <c r="D42" s="365"/>
      <c r="E42" s="9">
        <f>ESF!I40</f>
        <v>1699412093.8099999</v>
      </c>
    </row>
    <row r="43" spans="1:5" x14ac:dyDescent="0.25">
      <c r="A43" s="3"/>
      <c r="B43" s="363" t="s">
        <v>47</v>
      </c>
      <c r="C43" s="367" t="s">
        <v>49</v>
      </c>
      <c r="D43" s="367"/>
      <c r="E43" s="10">
        <f>ESF!I44</f>
        <v>3387797813.4400001</v>
      </c>
    </row>
    <row r="44" spans="1:5" x14ac:dyDescent="0.25">
      <c r="A44" s="3"/>
      <c r="B44" s="363"/>
      <c r="C44" s="364" t="s">
        <v>50</v>
      </c>
      <c r="D44" s="364"/>
      <c r="E44" s="8">
        <f>ESF!I46</f>
        <v>3312538232.7600002</v>
      </c>
    </row>
    <row r="45" spans="1:5" x14ac:dyDescent="0.25">
      <c r="A45" s="3"/>
      <c r="B45" s="363"/>
      <c r="C45" s="364" t="s">
        <v>51</v>
      </c>
      <c r="D45" s="364"/>
      <c r="E45" s="8">
        <f>ESF!I47</f>
        <v>75259580.680000007</v>
      </c>
    </row>
    <row r="46" spans="1:5" x14ac:dyDescent="0.25">
      <c r="A46" s="3"/>
      <c r="B46" s="363"/>
      <c r="C46" s="364" t="s">
        <v>52</v>
      </c>
      <c r="D46" s="364"/>
      <c r="E46" s="8">
        <f>ESF!I48</f>
        <v>0</v>
      </c>
    </row>
    <row r="47" spans="1:5" x14ac:dyDescent="0.25">
      <c r="A47" s="3"/>
      <c r="B47" s="363"/>
      <c r="C47" s="367" t="s">
        <v>53</v>
      </c>
      <c r="D47" s="367"/>
      <c r="E47" s="10">
        <f>ESF!I50</f>
        <v>3396785384.6499996</v>
      </c>
    </row>
    <row r="48" spans="1:5" x14ac:dyDescent="0.25">
      <c r="A48" s="3"/>
      <c r="B48" s="363"/>
      <c r="C48" s="364" t="s">
        <v>54</v>
      </c>
      <c r="D48" s="364"/>
      <c r="E48" s="8">
        <f>ESF!I52</f>
        <v>625798025.90999985</v>
      </c>
    </row>
    <row r="49" spans="1:5" x14ac:dyDescent="0.25">
      <c r="A49" s="3"/>
      <c r="B49" s="363"/>
      <c r="C49" s="364" t="s">
        <v>55</v>
      </c>
      <c r="D49" s="364"/>
      <c r="E49" s="8">
        <f>ESF!I53</f>
        <v>2766690157.7399998</v>
      </c>
    </row>
    <row r="50" spans="1:5" x14ac:dyDescent="0.25">
      <c r="A50" s="3"/>
      <c r="B50" s="363"/>
      <c r="C50" s="364" t="s">
        <v>56</v>
      </c>
      <c r="D50" s="364"/>
      <c r="E50" s="8">
        <f>ESF!I54</f>
        <v>4297201</v>
      </c>
    </row>
    <row r="51" spans="1:5" x14ac:dyDescent="0.25">
      <c r="A51" s="3"/>
      <c r="B51" s="363"/>
      <c r="C51" s="364" t="s">
        <v>57</v>
      </c>
      <c r="D51" s="364"/>
      <c r="E51" s="8">
        <f>ESF!I55</f>
        <v>0</v>
      </c>
    </row>
    <row r="52" spans="1:5" x14ac:dyDescent="0.25">
      <c r="A52" s="3"/>
      <c r="B52" s="363"/>
      <c r="C52" s="364" t="s">
        <v>58</v>
      </c>
      <c r="D52" s="364"/>
      <c r="E52" s="8">
        <f>ESF!I56</f>
        <v>0</v>
      </c>
    </row>
    <row r="53" spans="1:5" x14ac:dyDescent="0.25">
      <c r="A53" s="3"/>
      <c r="B53" s="363"/>
      <c r="C53" s="367" t="s">
        <v>59</v>
      </c>
      <c r="D53" s="367"/>
      <c r="E53" s="10">
        <f>ESF!I58</f>
        <v>0</v>
      </c>
    </row>
    <row r="54" spans="1:5" x14ac:dyDescent="0.25">
      <c r="A54" s="3"/>
      <c r="B54" s="363"/>
      <c r="C54" s="364" t="s">
        <v>60</v>
      </c>
      <c r="D54" s="364"/>
      <c r="E54" s="8">
        <f>ESF!I60</f>
        <v>0</v>
      </c>
    </row>
    <row r="55" spans="1:5" x14ac:dyDescent="0.25">
      <c r="A55" s="3"/>
      <c r="B55" s="363"/>
      <c r="C55" s="364" t="s">
        <v>61</v>
      </c>
      <c r="D55" s="364"/>
      <c r="E55" s="8">
        <f>ESF!I61</f>
        <v>0</v>
      </c>
    </row>
    <row r="56" spans="1:5" ht="15.75" thickBot="1" x14ac:dyDescent="0.3">
      <c r="A56" s="3"/>
      <c r="B56" s="363"/>
      <c r="C56" s="365" t="s">
        <v>62</v>
      </c>
      <c r="D56" s="365"/>
      <c r="E56" s="9">
        <f>ESF!I63</f>
        <v>6784583198.0900002</v>
      </c>
    </row>
    <row r="57" spans="1:5" ht="15.75" thickBot="1" x14ac:dyDescent="0.3">
      <c r="A57" s="3"/>
      <c r="B57" s="2"/>
      <c r="C57" s="365" t="s">
        <v>63</v>
      </c>
      <c r="D57" s="365"/>
      <c r="E57" s="9">
        <f>ESF!I65</f>
        <v>8483995291.8999996</v>
      </c>
    </row>
    <row r="58" spans="1:5" x14ac:dyDescent="0.25">
      <c r="A58" s="3"/>
      <c r="B58" s="2"/>
      <c r="C58" s="366" t="s">
        <v>5</v>
      </c>
      <c r="D58" s="366"/>
      <c r="E58" s="1">
        <v>2012</v>
      </c>
    </row>
    <row r="59" spans="1:5" x14ac:dyDescent="0.25">
      <c r="A59" s="362" t="s">
        <v>69</v>
      </c>
      <c r="B59" s="363" t="s">
        <v>8</v>
      </c>
      <c r="C59" s="364" t="s">
        <v>10</v>
      </c>
      <c r="D59" s="364"/>
      <c r="E59" s="8">
        <f>ESF!E18</f>
        <v>1213303171.04</v>
      </c>
    </row>
    <row r="60" spans="1:5" x14ac:dyDescent="0.25">
      <c r="A60" s="362"/>
      <c r="B60" s="363"/>
      <c r="C60" s="364" t="s">
        <v>12</v>
      </c>
      <c r="D60" s="364"/>
      <c r="E60" s="8">
        <f>ESF!E19</f>
        <v>108523228.14</v>
      </c>
    </row>
    <row r="61" spans="1:5" x14ac:dyDescent="0.25">
      <c r="A61" s="362"/>
      <c r="B61" s="363"/>
      <c r="C61" s="364" t="s">
        <v>14</v>
      </c>
      <c r="D61" s="364"/>
      <c r="E61" s="8">
        <f>ESF!E20</f>
        <v>47713821.810000002</v>
      </c>
    </row>
    <row r="62" spans="1:5" x14ac:dyDescent="0.25">
      <c r="A62" s="362"/>
      <c r="B62" s="363"/>
      <c r="C62" s="364" t="s">
        <v>16</v>
      </c>
      <c r="D62" s="364"/>
      <c r="E62" s="8">
        <f>ESF!E21</f>
        <v>0</v>
      </c>
    </row>
    <row r="63" spans="1:5" x14ac:dyDescent="0.25">
      <c r="A63" s="362"/>
      <c r="B63" s="363"/>
      <c r="C63" s="364" t="s">
        <v>18</v>
      </c>
      <c r="D63" s="364"/>
      <c r="E63" s="8">
        <f>ESF!E22</f>
        <v>0</v>
      </c>
    </row>
    <row r="64" spans="1:5" x14ac:dyDescent="0.25">
      <c r="A64" s="362"/>
      <c r="B64" s="363"/>
      <c r="C64" s="364" t="s">
        <v>20</v>
      </c>
      <c r="D64" s="364"/>
      <c r="E64" s="8">
        <f>ESF!E23</f>
        <v>0</v>
      </c>
    </row>
    <row r="65" spans="1:5" x14ac:dyDescent="0.25">
      <c r="A65" s="362"/>
      <c r="B65" s="363"/>
      <c r="C65" s="364" t="s">
        <v>22</v>
      </c>
      <c r="D65" s="364"/>
      <c r="E65" s="8">
        <f>ESF!E24</f>
        <v>580000.78</v>
      </c>
    </row>
    <row r="66" spans="1:5" ht="15.75" thickBot="1" x14ac:dyDescent="0.3">
      <c r="A66" s="362"/>
      <c r="B66" s="4"/>
      <c r="C66" s="365" t="s">
        <v>25</v>
      </c>
      <c r="D66" s="365"/>
      <c r="E66" s="9">
        <f>ESF!E26</f>
        <v>1370120221.77</v>
      </c>
    </row>
    <row r="67" spans="1:5" x14ac:dyDescent="0.25">
      <c r="A67" s="362"/>
      <c r="B67" s="363" t="s">
        <v>27</v>
      </c>
      <c r="C67" s="364" t="s">
        <v>29</v>
      </c>
      <c r="D67" s="364"/>
      <c r="E67" s="8">
        <f>ESF!E31</f>
        <v>314030</v>
      </c>
    </row>
    <row r="68" spans="1:5" x14ac:dyDescent="0.25">
      <c r="A68" s="362"/>
      <c r="B68" s="363"/>
      <c r="C68" s="364" t="s">
        <v>31</v>
      </c>
      <c r="D68" s="364"/>
      <c r="E68" s="8">
        <f>ESF!E32</f>
        <v>67009866.909999996</v>
      </c>
    </row>
    <row r="69" spans="1:5" x14ac:dyDescent="0.25">
      <c r="A69" s="362"/>
      <c r="B69" s="363"/>
      <c r="C69" s="364" t="s">
        <v>33</v>
      </c>
      <c r="D69" s="364"/>
      <c r="E69" s="8">
        <f>ESF!E33</f>
        <v>6481374815.6000004</v>
      </c>
    </row>
    <row r="70" spans="1:5" x14ac:dyDescent="0.25">
      <c r="A70" s="362"/>
      <c r="B70" s="363"/>
      <c r="C70" s="364" t="s">
        <v>35</v>
      </c>
      <c r="D70" s="364"/>
      <c r="E70" s="8">
        <f>ESF!E34</f>
        <v>1607849656.3099999</v>
      </c>
    </row>
    <row r="71" spans="1:5" x14ac:dyDescent="0.25">
      <c r="A71" s="362"/>
      <c r="B71" s="363"/>
      <c r="C71" s="364" t="s">
        <v>37</v>
      </c>
      <c r="D71" s="364"/>
      <c r="E71" s="8">
        <f>ESF!E35</f>
        <v>26590990.5</v>
      </c>
    </row>
    <row r="72" spans="1:5" x14ac:dyDescent="0.25">
      <c r="A72" s="362"/>
      <c r="B72" s="363"/>
      <c r="C72" s="364" t="s">
        <v>39</v>
      </c>
      <c r="D72" s="364"/>
      <c r="E72" s="8">
        <f>ESF!E36</f>
        <v>-1148835150.26</v>
      </c>
    </row>
    <row r="73" spans="1:5" x14ac:dyDescent="0.25">
      <c r="A73" s="362"/>
      <c r="B73" s="363"/>
      <c r="C73" s="364" t="s">
        <v>41</v>
      </c>
      <c r="D73" s="364"/>
      <c r="E73" s="8">
        <f>ESF!E37</f>
        <v>0</v>
      </c>
    </row>
    <row r="74" spans="1:5" x14ac:dyDescent="0.25">
      <c r="A74" s="362"/>
      <c r="B74" s="363"/>
      <c r="C74" s="364" t="s">
        <v>42</v>
      </c>
      <c r="D74" s="364"/>
      <c r="E74" s="8">
        <f>ESF!E38</f>
        <v>0</v>
      </c>
    </row>
    <row r="75" spans="1:5" x14ac:dyDescent="0.25">
      <c r="A75" s="362"/>
      <c r="B75" s="363"/>
      <c r="C75" s="364" t="s">
        <v>44</v>
      </c>
      <c r="D75" s="364"/>
      <c r="E75" s="8">
        <f>ESF!E39</f>
        <v>0</v>
      </c>
    </row>
    <row r="76" spans="1:5" ht="15.75" thickBot="1" x14ac:dyDescent="0.3">
      <c r="A76" s="362"/>
      <c r="B76" s="4"/>
      <c r="C76" s="365" t="s">
        <v>46</v>
      </c>
      <c r="D76" s="365"/>
      <c r="E76" s="9">
        <f>ESF!E41</f>
        <v>7034304209.0599995</v>
      </c>
    </row>
    <row r="77" spans="1:5" ht="15.75" thickBot="1" x14ac:dyDescent="0.3">
      <c r="A77" s="362"/>
      <c r="B77" s="2"/>
      <c r="C77" s="365" t="s">
        <v>48</v>
      </c>
      <c r="D77" s="365"/>
      <c r="E77" s="9">
        <f>ESF!E43</f>
        <v>8404424430.8299999</v>
      </c>
    </row>
    <row r="78" spans="1:5" x14ac:dyDescent="0.25">
      <c r="A78" s="362" t="s">
        <v>70</v>
      </c>
      <c r="B78" s="363" t="s">
        <v>9</v>
      </c>
      <c r="C78" s="364" t="s">
        <v>11</v>
      </c>
      <c r="D78" s="364"/>
      <c r="E78" s="8">
        <f>ESF!J18</f>
        <v>428495624.42000002</v>
      </c>
    </row>
    <row r="79" spans="1:5" x14ac:dyDescent="0.25">
      <c r="A79" s="362"/>
      <c r="B79" s="363"/>
      <c r="C79" s="364" t="s">
        <v>13</v>
      </c>
      <c r="D79" s="364"/>
      <c r="E79" s="8">
        <f>ESF!J19</f>
        <v>0</v>
      </c>
    </row>
    <row r="80" spans="1:5" x14ac:dyDescent="0.25">
      <c r="A80" s="362"/>
      <c r="B80" s="363"/>
      <c r="C80" s="364" t="s">
        <v>15</v>
      </c>
      <c r="D80" s="364"/>
      <c r="E80" s="8">
        <f>ESF!J20</f>
        <v>12568506.08</v>
      </c>
    </row>
    <row r="81" spans="1:5" x14ac:dyDescent="0.25">
      <c r="A81" s="362"/>
      <c r="B81" s="363"/>
      <c r="C81" s="364" t="s">
        <v>17</v>
      </c>
      <c r="D81" s="364"/>
      <c r="E81" s="8">
        <f>ESF!J21</f>
        <v>0</v>
      </c>
    </row>
    <row r="82" spans="1:5" x14ac:dyDescent="0.25">
      <c r="A82" s="362"/>
      <c r="B82" s="363"/>
      <c r="C82" s="364" t="s">
        <v>19</v>
      </c>
      <c r="D82" s="364"/>
      <c r="E82" s="8">
        <f>ESF!J22</f>
        <v>7801667.4800000004</v>
      </c>
    </row>
    <row r="83" spans="1:5" x14ac:dyDescent="0.25">
      <c r="A83" s="362"/>
      <c r="B83" s="363"/>
      <c r="C83" s="364" t="s">
        <v>21</v>
      </c>
      <c r="D83" s="364"/>
      <c r="E83" s="8">
        <f>ESF!J23</f>
        <v>85111007.959999993</v>
      </c>
    </row>
    <row r="84" spans="1:5" x14ac:dyDescent="0.25">
      <c r="A84" s="362"/>
      <c r="B84" s="363"/>
      <c r="C84" s="364" t="s">
        <v>23</v>
      </c>
      <c r="D84" s="364"/>
      <c r="E84" s="8">
        <f>ESF!J24</f>
        <v>0</v>
      </c>
    </row>
    <row r="85" spans="1:5" x14ac:dyDescent="0.25">
      <c r="A85" s="362"/>
      <c r="B85" s="363"/>
      <c r="C85" s="364" t="s">
        <v>24</v>
      </c>
      <c r="D85" s="364"/>
      <c r="E85" s="8">
        <f>ESF!J25</f>
        <v>0</v>
      </c>
    </row>
    <row r="86" spans="1:5" ht="15.75" thickBot="1" x14ac:dyDescent="0.3">
      <c r="A86" s="362"/>
      <c r="B86" s="4"/>
      <c r="C86" s="365" t="s">
        <v>26</v>
      </c>
      <c r="D86" s="365"/>
      <c r="E86" s="9">
        <f>ESF!J27</f>
        <v>533976805.94</v>
      </c>
    </row>
    <row r="87" spans="1:5" x14ac:dyDescent="0.25">
      <c r="A87" s="362"/>
      <c r="B87" s="363" t="s">
        <v>28</v>
      </c>
      <c r="C87" s="364" t="s">
        <v>30</v>
      </c>
      <c r="D87" s="364"/>
      <c r="E87" s="8">
        <f>ESF!J31</f>
        <v>0</v>
      </c>
    </row>
    <row r="88" spans="1:5" x14ac:dyDescent="0.25">
      <c r="A88" s="362"/>
      <c r="B88" s="363"/>
      <c r="C88" s="364" t="s">
        <v>32</v>
      </c>
      <c r="D88" s="364"/>
      <c r="E88" s="8">
        <f>ESF!J32</f>
        <v>0</v>
      </c>
    </row>
    <row r="89" spans="1:5" x14ac:dyDescent="0.25">
      <c r="A89" s="362"/>
      <c r="B89" s="363"/>
      <c r="C89" s="364" t="s">
        <v>34</v>
      </c>
      <c r="D89" s="364"/>
      <c r="E89" s="8">
        <f>ESF!J33</f>
        <v>786147634.79999995</v>
      </c>
    </row>
    <row r="90" spans="1:5" x14ac:dyDescent="0.25">
      <c r="A90" s="362"/>
      <c r="B90" s="363"/>
      <c r="C90" s="364" t="s">
        <v>36</v>
      </c>
      <c r="D90" s="364"/>
      <c r="E90" s="8">
        <f>ESF!J34</f>
        <v>13200000</v>
      </c>
    </row>
    <row r="91" spans="1:5" x14ac:dyDescent="0.25">
      <c r="A91" s="362"/>
      <c r="B91" s="363"/>
      <c r="C91" s="364" t="s">
        <v>38</v>
      </c>
      <c r="D91" s="364"/>
      <c r="E91" s="8">
        <f>ESF!J35</f>
        <v>0</v>
      </c>
    </row>
    <row r="92" spans="1:5" x14ac:dyDescent="0.25">
      <c r="A92" s="362"/>
      <c r="B92" s="363"/>
      <c r="C92" s="364" t="s">
        <v>40</v>
      </c>
      <c r="D92" s="364"/>
      <c r="E92" s="8">
        <f>ESF!J36</f>
        <v>0</v>
      </c>
    </row>
    <row r="93" spans="1:5" ht="15.75" thickBot="1" x14ac:dyDescent="0.3">
      <c r="A93" s="362"/>
      <c r="B93" s="2"/>
      <c r="C93" s="365" t="s">
        <v>43</v>
      </c>
      <c r="D93" s="365"/>
      <c r="E93" s="9">
        <f>ESF!J38</f>
        <v>799347634.79999995</v>
      </c>
    </row>
    <row r="94" spans="1:5" ht="15.75" thickBot="1" x14ac:dyDescent="0.3">
      <c r="A94" s="362"/>
      <c r="B94" s="2"/>
      <c r="C94" s="365" t="s">
        <v>45</v>
      </c>
      <c r="D94" s="365"/>
      <c r="E94" s="9">
        <f>ESF!J40</f>
        <v>1333324440.74</v>
      </c>
    </row>
    <row r="95" spans="1:5" x14ac:dyDescent="0.25">
      <c r="A95" s="3"/>
      <c r="B95" s="363" t="s">
        <v>47</v>
      </c>
      <c r="C95" s="367" t="s">
        <v>49</v>
      </c>
      <c r="D95" s="367"/>
      <c r="E95" s="10">
        <f>ESF!J44</f>
        <v>3458069925.02</v>
      </c>
    </row>
    <row r="96" spans="1:5" x14ac:dyDescent="0.25">
      <c r="A96" s="3"/>
      <c r="B96" s="363"/>
      <c r="C96" s="364" t="s">
        <v>50</v>
      </c>
      <c r="D96" s="364"/>
      <c r="E96" s="8">
        <f>ESF!J46</f>
        <v>3416718584.21</v>
      </c>
    </row>
    <row r="97" spans="1:5" x14ac:dyDescent="0.25">
      <c r="A97" s="3"/>
      <c r="B97" s="363"/>
      <c r="C97" s="364" t="s">
        <v>51</v>
      </c>
      <c r="D97" s="364"/>
      <c r="E97" s="8">
        <f>ESF!J47</f>
        <v>41351340.810000002</v>
      </c>
    </row>
    <row r="98" spans="1:5" x14ac:dyDescent="0.25">
      <c r="A98" s="3"/>
      <c r="B98" s="363"/>
      <c r="C98" s="364" t="s">
        <v>52</v>
      </c>
      <c r="D98" s="364"/>
      <c r="E98" s="8">
        <f>ESF!J48</f>
        <v>0</v>
      </c>
    </row>
    <row r="99" spans="1:5" x14ac:dyDescent="0.25">
      <c r="A99" s="3"/>
      <c r="B99" s="363"/>
      <c r="C99" s="367" t="s">
        <v>53</v>
      </c>
      <c r="D99" s="367"/>
      <c r="E99" s="10">
        <f>ESF!J50</f>
        <v>3613030065.070004</v>
      </c>
    </row>
    <row r="100" spans="1:5" x14ac:dyDescent="0.25">
      <c r="A100" s="3"/>
      <c r="B100" s="363"/>
      <c r="C100" s="364" t="s">
        <v>54</v>
      </c>
      <c r="D100" s="364"/>
      <c r="E100" s="8">
        <f>ESF!J52</f>
        <v>789041043.68000412</v>
      </c>
    </row>
    <row r="101" spans="1:5" x14ac:dyDescent="0.25">
      <c r="A101" s="3"/>
      <c r="B101" s="363"/>
      <c r="C101" s="364" t="s">
        <v>55</v>
      </c>
      <c r="D101" s="364"/>
      <c r="E101" s="8">
        <f>ESF!J53</f>
        <v>2823989021.3899999</v>
      </c>
    </row>
    <row r="102" spans="1:5" x14ac:dyDescent="0.25">
      <c r="A102" s="3"/>
      <c r="B102" s="363"/>
      <c r="C102" s="364" t="s">
        <v>56</v>
      </c>
      <c r="D102" s="364"/>
      <c r="E102" s="8">
        <f>ESF!J54</f>
        <v>0</v>
      </c>
    </row>
    <row r="103" spans="1:5" x14ac:dyDescent="0.25">
      <c r="A103" s="3"/>
      <c r="B103" s="363"/>
      <c r="C103" s="364" t="s">
        <v>57</v>
      </c>
      <c r="D103" s="364"/>
      <c r="E103" s="8">
        <f>ESF!J55</f>
        <v>0</v>
      </c>
    </row>
    <row r="104" spans="1:5" x14ac:dyDescent="0.25">
      <c r="A104" s="3"/>
      <c r="B104" s="363"/>
      <c r="C104" s="364" t="s">
        <v>58</v>
      </c>
      <c r="D104" s="364"/>
      <c r="E104" s="8">
        <f>ESF!J56</f>
        <v>0</v>
      </c>
    </row>
    <row r="105" spans="1:5" x14ac:dyDescent="0.25">
      <c r="A105" s="3"/>
      <c r="B105" s="363"/>
      <c r="C105" s="367" t="s">
        <v>59</v>
      </c>
      <c r="D105" s="367"/>
      <c r="E105" s="10">
        <f>ESF!J58</f>
        <v>0</v>
      </c>
    </row>
    <row r="106" spans="1:5" x14ac:dyDescent="0.25">
      <c r="A106" s="3"/>
      <c r="B106" s="363"/>
      <c r="C106" s="364" t="s">
        <v>60</v>
      </c>
      <c r="D106" s="364"/>
      <c r="E106" s="8">
        <f>ESF!J60</f>
        <v>0</v>
      </c>
    </row>
    <row r="107" spans="1:5" x14ac:dyDescent="0.25">
      <c r="A107" s="3"/>
      <c r="B107" s="363"/>
      <c r="C107" s="364" t="s">
        <v>61</v>
      </c>
      <c r="D107" s="364"/>
      <c r="E107" s="8">
        <f>ESF!J61</f>
        <v>0</v>
      </c>
    </row>
    <row r="108" spans="1:5" ht="15.75" thickBot="1" x14ac:dyDescent="0.3">
      <c r="A108" s="3"/>
      <c r="B108" s="363"/>
      <c r="C108" s="365" t="s">
        <v>62</v>
      </c>
      <c r="D108" s="365"/>
      <c r="E108" s="9">
        <f>ESF!J63</f>
        <v>7071099990.090004</v>
      </c>
    </row>
    <row r="109" spans="1:5" ht="15.75" thickBot="1" x14ac:dyDescent="0.3">
      <c r="A109" s="3"/>
      <c r="B109" s="2"/>
      <c r="C109" s="365" t="s">
        <v>63</v>
      </c>
      <c r="D109" s="365"/>
      <c r="E109" s="9">
        <f>ESF!J65</f>
        <v>8404424430.8300037</v>
      </c>
    </row>
    <row r="110" spans="1:5" x14ac:dyDescent="0.25">
      <c r="A110" s="3"/>
      <c r="B110" s="2"/>
      <c r="C110" s="372" t="s">
        <v>75</v>
      </c>
      <c r="D110" s="5" t="s">
        <v>64</v>
      </c>
      <c r="E110" s="10">
        <f>ESF!C73</f>
        <v>0</v>
      </c>
    </row>
    <row r="111" spans="1:5" x14ac:dyDescent="0.25">
      <c r="A111" s="3"/>
      <c r="B111" s="2"/>
      <c r="C111" s="373"/>
      <c r="D111" s="5" t="s">
        <v>65</v>
      </c>
      <c r="E111" s="10">
        <f>ESF!C74</f>
        <v>0</v>
      </c>
    </row>
    <row r="112" spans="1:5" x14ac:dyDescent="0.25">
      <c r="A112" s="3"/>
      <c r="B112" s="2"/>
      <c r="C112" s="373" t="s">
        <v>74</v>
      </c>
      <c r="D112" s="5" t="s">
        <v>64</v>
      </c>
      <c r="E112" s="10">
        <f>ESF!G73</f>
        <v>0</v>
      </c>
    </row>
    <row r="113" spans="1:5" x14ac:dyDescent="0.25">
      <c r="A113" s="3"/>
      <c r="B113" s="2"/>
      <c r="C113" s="373"/>
      <c r="D113" s="5" t="s">
        <v>65</v>
      </c>
      <c r="E113" s="10">
        <f>ESF!G74</f>
        <v>0</v>
      </c>
    </row>
    <row r="114" spans="1:5" x14ac:dyDescent="0.25">
      <c r="A114" s="371" t="s">
        <v>2</v>
      </c>
      <c r="B114" s="371"/>
      <c r="C114" s="371"/>
      <c r="D114" s="371"/>
      <c r="E114" s="13" t="e">
        <f>ECSF!#REF!</f>
        <v>#REF!</v>
      </c>
    </row>
    <row r="115" spans="1:5" ht="79.5" x14ac:dyDescent="0.25">
      <c r="A115" s="371" t="s">
        <v>4</v>
      </c>
      <c r="B115" s="371"/>
      <c r="C115" s="371"/>
      <c r="D115" s="371"/>
      <c r="E115" s="13" t="str">
        <f>ECSF!D7</f>
        <v xml:space="preserve">                                                  PODER EJECUTIVO DEL GOBIERNO DEL ESTADO DE CAMPECHE</v>
      </c>
    </row>
    <row r="116" spans="1:5" x14ac:dyDescent="0.25">
      <c r="A116" s="371" t="s">
        <v>3</v>
      </c>
      <c r="B116" s="371"/>
      <c r="C116" s="371"/>
      <c r="D116" s="371"/>
      <c r="E116" s="14"/>
    </row>
    <row r="117" spans="1:5" x14ac:dyDescent="0.25">
      <c r="A117" s="371" t="s">
        <v>73</v>
      </c>
      <c r="B117" s="371"/>
      <c r="C117" s="371"/>
      <c r="D117" s="371"/>
      <c r="E117" t="s">
        <v>72</v>
      </c>
    </row>
    <row r="118" spans="1:5" x14ac:dyDescent="0.25">
      <c r="B118" s="368" t="s">
        <v>67</v>
      </c>
      <c r="C118" s="367" t="s">
        <v>6</v>
      </c>
      <c r="D118" s="367"/>
      <c r="E118" s="11">
        <f>ECSF!E14</f>
        <v>574617683.13999987</v>
      </c>
    </row>
    <row r="119" spans="1:5" x14ac:dyDescent="0.25">
      <c r="B119" s="368"/>
      <c r="C119" s="367" t="s">
        <v>8</v>
      </c>
      <c r="D119" s="367"/>
      <c r="E119" s="11">
        <f>ECSF!E16</f>
        <v>564058307.03999996</v>
      </c>
    </row>
    <row r="120" spans="1:5" x14ac:dyDescent="0.25">
      <c r="B120" s="368"/>
      <c r="C120" s="364" t="s">
        <v>10</v>
      </c>
      <c r="D120" s="364"/>
      <c r="E120" s="12">
        <f>ECSF!E18</f>
        <v>562775048.23000002</v>
      </c>
    </row>
    <row r="121" spans="1:5" x14ac:dyDescent="0.25">
      <c r="B121" s="368"/>
      <c r="C121" s="364" t="s">
        <v>12</v>
      </c>
      <c r="D121" s="364"/>
      <c r="E121" s="12">
        <f>ECSF!E19</f>
        <v>1252331.0300000012</v>
      </c>
    </row>
    <row r="122" spans="1:5" x14ac:dyDescent="0.25">
      <c r="B122" s="368"/>
      <c r="C122" s="364" t="s">
        <v>14</v>
      </c>
      <c r="D122" s="364"/>
      <c r="E122" s="12">
        <f>ECSF!E20</f>
        <v>0</v>
      </c>
    </row>
    <row r="123" spans="1:5" x14ac:dyDescent="0.25">
      <c r="B123" s="368"/>
      <c r="C123" s="364" t="s">
        <v>16</v>
      </c>
      <c r="D123" s="364"/>
      <c r="E123" s="12">
        <f>ECSF!E21</f>
        <v>0</v>
      </c>
    </row>
    <row r="124" spans="1:5" x14ac:dyDescent="0.25">
      <c r="B124" s="368"/>
      <c r="C124" s="364" t="s">
        <v>18</v>
      </c>
      <c r="D124" s="364"/>
      <c r="E124" s="12">
        <f>ECSF!E22</f>
        <v>0</v>
      </c>
    </row>
    <row r="125" spans="1:5" x14ac:dyDescent="0.25">
      <c r="B125" s="368"/>
      <c r="C125" s="364" t="s">
        <v>20</v>
      </c>
      <c r="D125" s="364"/>
      <c r="E125" s="12">
        <f>ECSF!E23</f>
        <v>0</v>
      </c>
    </row>
    <row r="126" spans="1:5" x14ac:dyDescent="0.25">
      <c r="B126" s="368"/>
      <c r="C126" s="364" t="s">
        <v>22</v>
      </c>
      <c r="D126" s="364"/>
      <c r="E126" s="12">
        <f>ECSF!E24</f>
        <v>30927.780000000028</v>
      </c>
    </row>
    <row r="127" spans="1:5" x14ac:dyDescent="0.25">
      <c r="B127" s="368"/>
      <c r="C127" s="367" t="s">
        <v>27</v>
      </c>
      <c r="D127" s="367"/>
      <c r="E127" s="11">
        <f>ECSF!E26</f>
        <v>10559376.099999905</v>
      </c>
    </row>
    <row r="128" spans="1:5" x14ac:dyDescent="0.25">
      <c r="B128" s="368"/>
      <c r="C128" s="364" t="s">
        <v>29</v>
      </c>
      <c r="D128" s="364"/>
      <c r="E128" s="12">
        <f>ECSF!E28</f>
        <v>0</v>
      </c>
    </row>
    <row r="129" spans="2:5" x14ac:dyDescent="0.25">
      <c r="B129" s="368"/>
      <c r="C129" s="364" t="s">
        <v>31</v>
      </c>
      <c r="D129" s="364"/>
      <c r="E129" s="12">
        <f>ECSF!E29</f>
        <v>0</v>
      </c>
    </row>
    <row r="130" spans="2:5" x14ac:dyDescent="0.25">
      <c r="B130" s="368"/>
      <c r="C130" s="364" t="s">
        <v>33</v>
      </c>
      <c r="D130" s="364"/>
      <c r="E130" s="12">
        <f>ECSF!E30</f>
        <v>0</v>
      </c>
    </row>
    <row r="131" spans="2:5" x14ac:dyDescent="0.25">
      <c r="B131" s="368"/>
      <c r="C131" s="364" t="s">
        <v>35</v>
      </c>
      <c r="D131" s="364"/>
      <c r="E131" s="12">
        <f>ECSF!E31</f>
        <v>10559376.099999905</v>
      </c>
    </row>
    <row r="132" spans="2:5" x14ac:dyDescent="0.25">
      <c r="B132" s="368"/>
      <c r="C132" s="364" t="s">
        <v>37</v>
      </c>
      <c r="D132" s="364"/>
      <c r="E132" s="12">
        <f>ECSF!E32</f>
        <v>0</v>
      </c>
    </row>
    <row r="133" spans="2:5" x14ac:dyDescent="0.25">
      <c r="B133" s="368"/>
      <c r="C133" s="364" t="s">
        <v>39</v>
      </c>
      <c r="D133" s="364"/>
      <c r="E133" s="12">
        <f>ECSF!E33</f>
        <v>0</v>
      </c>
    </row>
    <row r="134" spans="2:5" x14ac:dyDescent="0.25">
      <c r="B134" s="368"/>
      <c r="C134" s="364" t="s">
        <v>41</v>
      </c>
      <c r="D134" s="364"/>
      <c r="E134" s="12">
        <f>ECSF!E34</f>
        <v>0</v>
      </c>
    </row>
    <row r="135" spans="2:5" x14ac:dyDescent="0.25">
      <c r="B135" s="368"/>
      <c r="C135" s="364" t="s">
        <v>42</v>
      </c>
      <c r="D135" s="364"/>
      <c r="E135" s="12">
        <f>ECSF!E35</f>
        <v>0</v>
      </c>
    </row>
    <row r="136" spans="2:5" x14ac:dyDescent="0.25">
      <c r="B136" s="368"/>
      <c r="C136" s="364" t="s">
        <v>44</v>
      </c>
      <c r="D136" s="364"/>
      <c r="E136" s="12">
        <f>ECSF!E36</f>
        <v>0</v>
      </c>
    </row>
    <row r="137" spans="2:5" x14ac:dyDescent="0.25">
      <c r="B137" s="368"/>
      <c r="C137" s="367" t="s">
        <v>7</v>
      </c>
      <c r="D137" s="367"/>
      <c r="E137" s="11">
        <f>ECSF!E38</f>
        <v>367453893.44</v>
      </c>
    </row>
    <row r="138" spans="2:5" x14ac:dyDescent="0.25">
      <c r="B138" s="368"/>
      <c r="C138" s="367" t="s">
        <v>9</v>
      </c>
      <c r="D138" s="367"/>
      <c r="E138" s="11">
        <f>ECSF!E40</f>
        <v>141777512.56</v>
      </c>
    </row>
    <row r="139" spans="2:5" x14ac:dyDescent="0.25">
      <c r="B139" s="368"/>
      <c r="C139" s="364" t="s">
        <v>11</v>
      </c>
      <c r="D139" s="364"/>
      <c r="E139" s="12">
        <f>ECSF!E42</f>
        <v>135581016.19</v>
      </c>
    </row>
    <row r="140" spans="2:5" x14ac:dyDescent="0.25">
      <c r="B140" s="368"/>
      <c r="C140" s="364" t="s">
        <v>13</v>
      </c>
      <c r="D140" s="364"/>
      <c r="E140" s="12">
        <f>ECSF!E43</f>
        <v>0</v>
      </c>
    </row>
    <row r="141" spans="2:5" x14ac:dyDescent="0.25">
      <c r="B141" s="368"/>
      <c r="C141" s="364" t="s">
        <v>15</v>
      </c>
      <c r="D141" s="364"/>
      <c r="E141" s="12">
        <f>ECSF!E44</f>
        <v>3802848.9399999995</v>
      </c>
    </row>
    <row r="142" spans="2:5" x14ac:dyDescent="0.25">
      <c r="B142" s="368"/>
      <c r="C142" s="364" t="s">
        <v>17</v>
      </c>
      <c r="D142" s="364"/>
      <c r="E142" s="12">
        <f>ECSF!E45</f>
        <v>0</v>
      </c>
    </row>
    <row r="143" spans="2:5" x14ac:dyDescent="0.25">
      <c r="B143" s="368"/>
      <c r="C143" s="364" t="s">
        <v>19</v>
      </c>
      <c r="D143" s="364"/>
      <c r="E143" s="12">
        <f>ECSF!E46</f>
        <v>0</v>
      </c>
    </row>
    <row r="144" spans="2:5" x14ac:dyDescent="0.25">
      <c r="B144" s="368"/>
      <c r="C144" s="364" t="s">
        <v>21</v>
      </c>
      <c r="D144" s="364"/>
      <c r="E144" s="12">
        <f>ECSF!E47</f>
        <v>2393647.4300000072</v>
      </c>
    </row>
    <row r="145" spans="2:5" x14ac:dyDescent="0.25">
      <c r="B145" s="368"/>
      <c r="C145" s="364" t="s">
        <v>23</v>
      </c>
      <c r="D145" s="364"/>
      <c r="E145" s="12">
        <f>ECSF!E48</f>
        <v>0</v>
      </c>
    </row>
    <row r="146" spans="2:5" x14ac:dyDescent="0.25">
      <c r="B146" s="368"/>
      <c r="C146" s="364" t="s">
        <v>24</v>
      </c>
      <c r="D146" s="364"/>
      <c r="E146" s="12">
        <f>ECSF!E49</f>
        <v>0</v>
      </c>
    </row>
    <row r="147" spans="2:5" x14ac:dyDescent="0.25">
      <c r="B147" s="368"/>
      <c r="C147" s="370" t="s">
        <v>28</v>
      </c>
      <c r="D147" s="370"/>
      <c r="E147" s="11">
        <f>ECSF!E51</f>
        <v>225676380.88</v>
      </c>
    </row>
    <row r="148" spans="2:5" x14ac:dyDescent="0.25">
      <c r="B148" s="368"/>
      <c r="C148" s="364" t="s">
        <v>30</v>
      </c>
      <c r="D148" s="364"/>
      <c r="E148" s="12">
        <f>ECSF!E53</f>
        <v>0</v>
      </c>
    </row>
    <row r="149" spans="2:5" x14ac:dyDescent="0.25">
      <c r="B149" s="368"/>
      <c r="C149" s="364" t="s">
        <v>32</v>
      </c>
      <c r="D149" s="364"/>
      <c r="E149" s="12">
        <f>ECSF!E54</f>
        <v>0</v>
      </c>
    </row>
    <row r="150" spans="2:5" x14ac:dyDescent="0.25">
      <c r="B150" s="368"/>
      <c r="C150" s="364" t="s">
        <v>34</v>
      </c>
      <c r="D150" s="364"/>
      <c r="E150" s="12">
        <f>ECSF!E55</f>
        <v>225676380.88</v>
      </c>
    </row>
    <row r="151" spans="2:5" x14ac:dyDescent="0.25">
      <c r="B151" s="368"/>
      <c r="C151" s="364" t="s">
        <v>36</v>
      </c>
      <c r="D151" s="364"/>
      <c r="E151" s="12">
        <f>ECSF!E56</f>
        <v>0</v>
      </c>
    </row>
    <row r="152" spans="2:5" x14ac:dyDescent="0.25">
      <c r="B152" s="368"/>
      <c r="C152" s="364" t="s">
        <v>38</v>
      </c>
      <c r="D152" s="364"/>
      <c r="E152" s="12">
        <f>ECSF!E57</f>
        <v>0</v>
      </c>
    </row>
    <row r="153" spans="2:5" x14ac:dyDescent="0.25">
      <c r="B153" s="368"/>
      <c r="C153" s="364" t="s">
        <v>40</v>
      </c>
      <c r="D153" s="364"/>
      <c r="E153" s="12">
        <f>ECSF!E58</f>
        <v>0</v>
      </c>
    </row>
    <row r="154" spans="2:5" x14ac:dyDescent="0.25">
      <c r="B154" s="368"/>
      <c r="C154" s="367" t="s">
        <v>47</v>
      </c>
      <c r="D154" s="367"/>
      <c r="E154" s="11">
        <f>ECSF!E60</f>
        <v>38205440.870000005</v>
      </c>
    </row>
    <row r="155" spans="2:5" x14ac:dyDescent="0.25">
      <c r="B155" s="368"/>
      <c r="C155" s="367" t="s">
        <v>49</v>
      </c>
      <c r="D155" s="367"/>
      <c r="E155" s="11">
        <f>ECSF!E62</f>
        <v>33908239.870000005</v>
      </c>
    </row>
    <row r="156" spans="2:5" x14ac:dyDescent="0.25">
      <c r="B156" s="368"/>
      <c r="C156" s="364" t="s">
        <v>50</v>
      </c>
      <c r="D156" s="364"/>
      <c r="E156" s="12">
        <f>ECSF!E64</f>
        <v>0</v>
      </c>
    </row>
    <row r="157" spans="2:5" x14ac:dyDescent="0.25">
      <c r="B157" s="368"/>
      <c r="C157" s="364" t="s">
        <v>51</v>
      </c>
      <c r="D157" s="364"/>
      <c r="E157" s="12">
        <f>ECSF!E65</f>
        <v>33908239.870000005</v>
      </c>
    </row>
    <row r="158" spans="2:5" x14ac:dyDescent="0.25">
      <c r="B158" s="368"/>
      <c r="C158" s="364" t="s">
        <v>52</v>
      </c>
      <c r="D158" s="364"/>
      <c r="E158" s="12">
        <f>ECSF!E66</f>
        <v>0</v>
      </c>
    </row>
    <row r="159" spans="2:5" x14ac:dyDescent="0.25">
      <c r="B159" s="368"/>
      <c r="C159" s="367" t="s">
        <v>53</v>
      </c>
      <c r="D159" s="367"/>
      <c r="E159" s="11">
        <f>ECSF!E68</f>
        <v>4297201</v>
      </c>
    </row>
    <row r="160" spans="2:5" x14ac:dyDescent="0.25">
      <c r="B160" s="368"/>
      <c r="C160" s="364" t="s">
        <v>54</v>
      </c>
      <c r="D160" s="364"/>
      <c r="E160" s="12">
        <f>ECSF!E70</f>
        <v>0</v>
      </c>
    </row>
    <row r="161" spans="2:5" x14ac:dyDescent="0.25">
      <c r="B161" s="368"/>
      <c r="C161" s="364" t="s">
        <v>55</v>
      </c>
      <c r="D161" s="364"/>
      <c r="E161" s="12">
        <f>ECSF!E71</f>
        <v>0</v>
      </c>
    </row>
    <row r="162" spans="2:5" x14ac:dyDescent="0.25">
      <c r="B162" s="368"/>
      <c r="C162" s="364" t="s">
        <v>56</v>
      </c>
      <c r="D162" s="364"/>
      <c r="E162" s="12">
        <f>ECSF!E72</f>
        <v>4297201</v>
      </c>
    </row>
    <row r="163" spans="2:5" x14ac:dyDescent="0.25">
      <c r="B163" s="368"/>
      <c r="C163" s="364" t="s">
        <v>57</v>
      </c>
      <c r="D163" s="364"/>
      <c r="E163" s="12">
        <f>ECSF!E73</f>
        <v>0</v>
      </c>
    </row>
    <row r="164" spans="2:5" x14ac:dyDescent="0.25">
      <c r="B164" s="368"/>
      <c r="C164" s="364" t="s">
        <v>58</v>
      </c>
      <c r="D164" s="364"/>
      <c r="E164" s="12">
        <f>ECSF!E74</f>
        <v>0</v>
      </c>
    </row>
    <row r="165" spans="2:5" x14ac:dyDescent="0.25">
      <c r="B165" s="368"/>
      <c r="C165" s="367" t="s">
        <v>59</v>
      </c>
      <c r="D165" s="367"/>
      <c r="E165" s="11">
        <f>ECSF!E76</f>
        <v>0</v>
      </c>
    </row>
    <row r="166" spans="2:5" x14ac:dyDescent="0.25">
      <c r="B166" s="368"/>
      <c r="C166" s="364" t="s">
        <v>60</v>
      </c>
      <c r="D166" s="364"/>
      <c r="E166" s="12">
        <f>ECSF!E78</f>
        <v>0</v>
      </c>
    </row>
    <row r="167" spans="2:5" ht="15" customHeight="1" thickBot="1" x14ac:dyDescent="0.3">
      <c r="B167" s="369"/>
      <c r="C167" s="364" t="s">
        <v>61</v>
      </c>
      <c r="D167" s="364"/>
      <c r="E167" s="12">
        <f>ECSF!E79</f>
        <v>0</v>
      </c>
    </row>
    <row r="168" spans="2:5" x14ac:dyDescent="0.25">
      <c r="B168" s="368" t="s">
        <v>68</v>
      </c>
      <c r="C168" s="367" t="s">
        <v>6</v>
      </c>
      <c r="D168" s="367"/>
      <c r="E168" s="11">
        <f>ECSF!F14</f>
        <v>654188544.21000004</v>
      </c>
    </row>
    <row r="169" spans="2:5" ht="15" customHeight="1" x14ac:dyDescent="0.25">
      <c r="B169" s="368"/>
      <c r="C169" s="367" t="s">
        <v>8</v>
      </c>
      <c r="D169" s="367"/>
      <c r="E169" s="11">
        <f>ECSF!F16</f>
        <v>256148659.63</v>
      </c>
    </row>
    <row r="170" spans="2:5" ht="15" customHeight="1" x14ac:dyDescent="0.25">
      <c r="B170" s="368"/>
      <c r="C170" s="364" t="s">
        <v>10</v>
      </c>
      <c r="D170" s="364"/>
      <c r="E170" s="12">
        <f>ECSF!F18</f>
        <v>0</v>
      </c>
    </row>
    <row r="171" spans="2:5" ht="15" customHeight="1" x14ac:dyDescent="0.25">
      <c r="B171" s="368"/>
      <c r="C171" s="364" t="s">
        <v>12</v>
      </c>
      <c r="D171" s="364"/>
      <c r="E171" s="12">
        <f>ECSF!F19</f>
        <v>0</v>
      </c>
    </row>
    <row r="172" spans="2:5" x14ac:dyDescent="0.25">
      <c r="B172" s="368"/>
      <c r="C172" s="364" t="s">
        <v>14</v>
      </c>
      <c r="D172" s="364"/>
      <c r="E172" s="12">
        <f>ECSF!F20</f>
        <v>256148659.63</v>
      </c>
    </row>
    <row r="173" spans="2:5" x14ac:dyDescent="0.25">
      <c r="B173" s="368"/>
      <c r="C173" s="364" t="s">
        <v>16</v>
      </c>
      <c r="D173" s="364"/>
      <c r="E173" s="12">
        <f>ECSF!F21</f>
        <v>0</v>
      </c>
    </row>
    <row r="174" spans="2:5" ht="15" customHeight="1" x14ac:dyDescent="0.25">
      <c r="B174" s="368"/>
      <c r="C174" s="364" t="s">
        <v>18</v>
      </c>
      <c r="D174" s="364"/>
      <c r="E174" s="12">
        <f>ECSF!F22</f>
        <v>0</v>
      </c>
    </row>
    <row r="175" spans="2:5" ht="15" customHeight="1" x14ac:dyDescent="0.25">
      <c r="B175" s="368"/>
      <c r="C175" s="364" t="s">
        <v>20</v>
      </c>
      <c r="D175" s="364"/>
      <c r="E175" s="12">
        <f>ECSF!F23</f>
        <v>0</v>
      </c>
    </row>
    <row r="176" spans="2:5" x14ac:dyDescent="0.25">
      <c r="B176" s="368"/>
      <c r="C176" s="364" t="s">
        <v>22</v>
      </c>
      <c r="D176" s="364"/>
      <c r="E176" s="12">
        <f>ECSF!F24</f>
        <v>0</v>
      </c>
    </row>
    <row r="177" spans="2:5" ht="15" customHeight="1" x14ac:dyDescent="0.25">
      <c r="B177" s="368"/>
      <c r="C177" s="367" t="s">
        <v>27</v>
      </c>
      <c r="D177" s="367"/>
      <c r="E177" s="11">
        <f>ECSF!F26</f>
        <v>398039884.57999998</v>
      </c>
    </row>
    <row r="178" spans="2:5" x14ac:dyDescent="0.25">
      <c r="B178" s="368"/>
      <c r="C178" s="364" t="s">
        <v>29</v>
      </c>
      <c r="D178" s="364"/>
      <c r="E178" s="12">
        <f>ECSF!F28</f>
        <v>0</v>
      </c>
    </row>
    <row r="179" spans="2:5" ht="15" customHeight="1" x14ac:dyDescent="0.25">
      <c r="B179" s="368"/>
      <c r="C179" s="364" t="s">
        <v>31</v>
      </c>
      <c r="D179" s="364"/>
      <c r="E179" s="12">
        <f>ECSF!F29</f>
        <v>32387305.370000005</v>
      </c>
    </row>
    <row r="180" spans="2:5" ht="15" customHeight="1" x14ac:dyDescent="0.25">
      <c r="B180" s="368"/>
      <c r="C180" s="364" t="s">
        <v>33</v>
      </c>
      <c r="D180" s="364"/>
      <c r="E180" s="12">
        <f>ECSF!F30</f>
        <v>309441980.75</v>
      </c>
    </row>
    <row r="181" spans="2:5" ht="15" customHeight="1" x14ac:dyDescent="0.25">
      <c r="B181" s="368"/>
      <c r="C181" s="364" t="s">
        <v>35</v>
      </c>
      <c r="D181" s="364"/>
      <c r="E181" s="12">
        <f>ECSF!F31</f>
        <v>0</v>
      </c>
    </row>
    <row r="182" spans="2:5" ht="15" customHeight="1" x14ac:dyDescent="0.25">
      <c r="B182" s="368"/>
      <c r="C182" s="364" t="s">
        <v>37</v>
      </c>
      <c r="D182" s="364"/>
      <c r="E182" s="12">
        <f>ECSF!F32</f>
        <v>16030833.170000002</v>
      </c>
    </row>
    <row r="183" spans="2:5" ht="15" customHeight="1" x14ac:dyDescent="0.25">
      <c r="B183" s="368"/>
      <c r="C183" s="364" t="s">
        <v>39</v>
      </c>
      <c r="D183" s="364"/>
      <c r="E183" s="12">
        <f>ECSF!F33</f>
        <v>40179765.289999962</v>
      </c>
    </row>
    <row r="184" spans="2:5" ht="15" customHeight="1" x14ac:dyDescent="0.25">
      <c r="B184" s="368"/>
      <c r="C184" s="364" t="s">
        <v>41</v>
      </c>
      <c r="D184" s="364"/>
      <c r="E184" s="12">
        <f>ECSF!F34</f>
        <v>0</v>
      </c>
    </row>
    <row r="185" spans="2:5" ht="15" customHeight="1" x14ac:dyDescent="0.25">
      <c r="B185" s="368"/>
      <c r="C185" s="364" t="s">
        <v>42</v>
      </c>
      <c r="D185" s="364"/>
      <c r="E185" s="12">
        <f>ECSF!F35</f>
        <v>0</v>
      </c>
    </row>
    <row r="186" spans="2:5" ht="15" customHeight="1" x14ac:dyDescent="0.25">
      <c r="B186" s="368"/>
      <c r="C186" s="364" t="s">
        <v>44</v>
      </c>
      <c r="D186" s="364"/>
      <c r="E186" s="12">
        <f>ECSF!F36</f>
        <v>0</v>
      </c>
    </row>
    <row r="187" spans="2:5" ht="15" customHeight="1" x14ac:dyDescent="0.25">
      <c r="B187" s="368"/>
      <c r="C187" s="367" t="s">
        <v>7</v>
      </c>
      <c r="D187" s="367"/>
      <c r="E187" s="11">
        <f>ECSF!F38</f>
        <v>1366240.37</v>
      </c>
    </row>
    <row r="188" spans="2:5" x14ac:dyDescent="0.25">
      <c r="B188" s="368"/>
      <c r="C188" s="367" t="s">
        <v>9</v>
      </c>
      <c r="D188" s="367"/>
      <c r="E188" s="11">
        <f>ECSF!F40</f>
        <v>1366240.37</v>
      </c>
    </row>
    <row r="189" spans="2:5" x14ac:dyDescent="0.25">
      <c r="B189" s="368"/>
      <c r="C189" s="364" t="s">
        <v>11</v>
      </c>
      <c r="D189" s="364"/>
      <c r="E189" s="12">
        <f>ECSF!F42</f>
        <v>0</v>
      </c>
    </row>
    <row r="190" spans="2:5" x14ac:dyDescent="0.25">
      <c r="B190" s="368"/>
      <c r="C190" s="364" t="s">
        <v>13</v>
      </c>
      <c r="D190" s="364"/>
      <c r="E190" s="12">
        <f>ECSF!F43</f>
        <v>0</v>
      </c>
    </row>
    <row r="191" spans="2:5" ht="15" customHeight="1" x14ac:dyDescent="0.25">
      <c r="B191" s="368"/>
      <c r="C191" s="364" t="s">
        <v>15</v>
      </c>
      <c r="D191" s="364"/>
      <c r="E191" s="12">
        <f>ECSF!F44</f>
        <v>0</v>
      </c>
    </row>
    <row r="192" spans="2:5" x14ac:dyDescent="0.25">
      <c r="B192" s="368"/>
      <c r="C192" s="364" t="s">
        <v>17</v>
      </c>
      <c r="D192" s="364"/>
      <c r="E192" s="12">
        <f>ECSF!F45</f>
        <v>0</v>
      </c>
    </row>
    <row r="193" spans="2:5" ht="15" customHeight="1" x14ac:dyDescent="0.25">
      <c r="B193" s="368"/>
      <c r="C193" s="364" t="s">
        <v>19</v>
      </c>
      <c r="D193" s="364"/>
      <c r="E193" s="12">
        <f>ECSF!F46</f>
        <v>1366240.37</v>
      </c>
    </row>
    <row r="194" spans="2:5" ht="15" customHeight="1" x14ac:dyDescent="0.25">
      <c r="B194" s="368"/>
      <c r="C194" s="364" t="s">
        <v>21</v>
      </c>
      <c r="D194" s="364"/>
      <c r="E194" s="12">
        <f>ECSF!F47</f>
        <v>0</v>
      </c>
    </row>
    <row r="195" spans="2:5" ht="15" customHeight="1" x14ac:dyDescent="0.25">
      <c r="B195" s="368"/>
      <c r="C195" s="364" t="s">
        <v>23</v>
      </c>
      <c r="D195" s="364"/>
      <c r="E195" s="12">
        <f>ECSF!F48</f>
        <v>0</v>
      </c>
    </row>
    <row r="196" spans="2:5" ht="15" customHeight="1" x14ac:dyDescent="0.25">
      <c r="B196" s="368"/>
      <c r="C196" s="364" t="s">
        <v>24</v>
      </c>
      <c r="D196" s="364"/>
      <c r="E196" s="12">
        <f>ECSF!F49</f>
        <v>0</v>
      </c>
    </row>
    <row r="197" spans="2:5" ht="15" customHeight="1" x14ac:dyDescent="0.25">
      <c r="B197" s="368"/>
      <c r="C197" s="370" t="s">
        <v>28</v>
      </c>
      <c r="D197" s="370"/>
      <c r="E197" s="11">
        <f>ECSF!F51</f>
        <v>0</v>
      </c>
    </row>
    <row r="198" spans="2:5" ht="15" customHeight="1" x14ac:dyDescent="0.25">
      <c r="B198" s="368"/>
      <c r="C198" s="364" t="s">
        <v>30</v>
      </c>
      <c r="D198" s="364"/>
      <c r="E198" s="12">
        <f>ECSF!F53</f>
        <v>0</v>
      </c>
    </row>
    <row r="199" spans="2:5" ht="15" customHeight="1" x14ac:dyDescent="0.25">
      <c r="B199" s="368"/>
      <c r="C199" s="364" t="s">
        <v>32</v>
      </c>
      <c r="D199" s="364"/>
      <c r="E199" s="12">
        <f>ECSF!F54</f>
        <v>0</v>
      </c>
    </row>
    <row r="200" spans="2:5" ht="15" customHeight="1" x14ac:dyDescent="0.25">
      <c r="B200" s="368"/>
      <c r="C200" s="364" t="s">
        <v>34</v>
      </c>
      <c r="D200" s="364"/>
      <c r="E200" s="12">
        <f>ECSF!F55</f>
        <v>0</v>
      </c>
    </row>
    <row r="201" spans="2:5" x14ac:dyDescent="0.25">
      <c r="B201" s="368"/>
      <c r="C201" s="364" t="s">
        <v>36</v>
      </c>
      <c r="D201" s="364"/>
      <c r="E201" s="12">
        <f>ECSF!F56</f>
        <v>0</v>
      </c>
    </row>
    <row r="202" spans="2:5" ht="15" customHeight="1" x14ac:dyDescent="0.25">
      <c r="B202" s="368"/>
      <c r="C202" s="364" t="s">
        <v>38</v>
      </c>
      <c r="D202" s="364"/>
      <c r="E202" s="12">
        <f>ECSF!F57</f>
        <v>0</v>
      </c>
    </row>
    <row r="203" spans="2:5" x14ac:dyDescent="0.25">
      <c r="B203" s="368"/>
      <c r="C203" s="364" t="s">
        <v>40</v>
      </c>
      <c r="D203" s="364"/>
      <c r="E203" s="12">
        <f>ECSF!F58</f>
        <v>0</v>
      </c>
    </row>
    <row r="204" spans="2:5" ht="15" customHeight="1" x14ac:dyDescent="0.25">
      <c r="B204" s="368"/>
      <c r="C204" s="367" t="s">
        <v>47</v>
      </c>
      <c r="D204" s="367"/>
      <c r="E204" s="11">
        <f>ECSF!F60</f>
        <v>324722232.87000418</v>
      </c>
    </row>
    <row r="205" spans="2:5" ht="15" customHeight="1" x14ac:dyDescent="0.25">
      <c r="B205" s="368"/>
      <c r="C205" s="367" t="s">
        <v>49</v>
      </c>
      <c r="D205" s="367"/>
      <c r="E205" s="11">
        <f>ECSF!F62</f>
        <v>104180351.44999981</v>
      </c>
    </row>
    <row r="206" spans="2:5" ht="15" customHeight="1" x14ac:dyDescent="0.25">
      <c r="B206" s="368"/>
      <c r="C206" s="364" t="s">
        <v>50</v>
      </c>
      <c r="D206" s="364"/>
      <c r="E206" s="12">
        <f>ECSF!F64</f>
        <v>104180351.44999981</v>
      </c>
    </row>
    <row r="207" spans="2:5" ht="15" customHeight="1" x14ac:dyDescent="0.25">
      <c r="B207" s="368"/>
      <c r="C207" s="364" t="s">
        <v>51</v>
      </c>
      <c r="D207" s="364"/>
      <c r="E207" s="12">
        <f>ECSF!F65</f>
        <v>0</v>
      </c>
    </row>
    <row r="208" spans="2:5" ht="15" customHeight="1" x14ac:dyDescent="0.25">
      <c r="B208" s="368"/>
      <c r="C208" s="364" t="s">
        <v>52</v>
      </c>
      <c r="D208" s="364"/>
      <c r="E208" s="12">
        <f>ECSF!F66</f>
        <v>0</v>
      </c>
    </row>
    <row r="209" spans="2:5" ht="15" customHeight="1" x14ac:dyDescent="0.25">
      <c r="B209" s="368"/>
      <c r="C209" s="367" t="s">
        <v>53</v>
      </c>
      <c r="D209" s="367"/>
      <c r="E209" s="11">
        <f>ECSF!F68</f>
        <v>220541881.42000437</v>
      </c>
    </row>
    <row r="210" spans="2:5" x14ac:dyDescent="0.25">
      <c r="B210" s="368"/>
      <c r="C210" s="364" t="s">
        <v>54</v>
      </c>
      <c r="D210" s="364"/>
      <c r="E210" s="12">
        <f>ECSF!F70</f>
        <v>163243017.77000427</v>
      </c>
    </row>
    <row r="211" spans="2:5" ht="15" customHeight="1" x14ac:dyDescent="0.25">
      <c r="B211" s="368"/>
      <c r="C211" s="364" t="s">
        <v>55</v>
      </c>
      <c r="D211" s="364"/>
      <c r="E211" s="12">
        <f>ECSF!F71</f>
        <v>57298863.650000095</v>
      </c>
    </row>
    <row r="212" spans="2:5" x14ac:dyDescent="0.25">
      <c r="B212" s="368"/>
      <c r="C212" s="364" t="s">
        <v>56</v>
      </c>
      <c r="D212" s="364"/>
      <c r="E212" s="12">
        <f>ECSF!F72</f>
        <v>0</v>
      </c>
    </row>
    <row r="213" spans="2:5" ht="15" customHeight="1" x14ac:dyDescent="0.25">
      <c r="B213" s="368"/>
      <c r="C213" s="364" t="s">
        <v>57</v>
      </c>
      <c r="D213" s="364"/>
      <c r="E213" s="12">
        <f>ECSF!F73</f>
        <v>0</v>
      </c>
    </row>
    <row r="214" spans="2:5" x14ac:dyDescent="0.25">
      <c r="B214" s="368"/>
      <c r="C214" s="364" t="s">
        <v>58</v>
      </c>
      <c r="D214" s="364"/>
      <c r="E214" s="12">
        <f>ECSF!F74</f>
        <v>0</v>
      </c>
    </row>
    <row r="215" spans="2:5" x14ac:dyDescent="0.25">
      <c r="B215" s="368"/>
      <c r="C215" s="367" t="s">
        <v>59</v>
      </c>
      <c r="D215" s="367"/>
      <c r="E215" s="11">
        <f>ECSF!F76</f>
        <v>0</v>
      </c>
    </row>
    <row r="216" spans="2:5" x14ac:dyDescent="0.25">
      <c r="B216" s="368"/>
      <c r="C216" s="364" t="s">
        <v>60</v>
      </c>
      <c r="D216" s="364"/>
      <c r="E216" s="12">
        <f>ECSF!F78</f>
        <v>0</v>
      </c>
    </row>
    <row r="217" spans="2:5" ht="15.75" thickBot="1" x14ac:dyDescent="0.3">
      <c r="B217" s="369"/>
      <c r="C217" s="364" t="s">
        <v>61</v>
      </c>
      <c r="D217" s="364"/>
      <c r="E217" s="12">
        <f>ECSF!F79</f>
        <v>0</v>
      </c>
    </row>
    <row r="218" spans="2:5" x14ac:dyDescent="0.25">
      <c r="C218" s="372" t="s">
        <v>75</v>
      </c>
      <c r="D218" s="5" t="s">
        <v>64</v>
      </c>
      <c r="E218" s="15">
        <f>ECSF!C87</f>
        <v>0</v>
      </c>
    </row>
    <row r="219" spans="2:5" x14ac:dyDescent="0.25">
      <c r="C219" s="373"/>
      <c r="D219" s="5" t="s">
        <v>65</v>
      </c>
      <c r="E219" s="15">
        <f>ECSF!C88</f>
        <v>0</v>
      </c>
    </row>
    <row r="220" spans="2:5" x14ac:dyDescent="0.25">
      <c r="C220" s="373" t="s">
        <v>74</v>
      </c>
      <c r="D220" s="5" t="s">
        <v>64</v>
      </c>
      <c r="E220" s="15">
        <f>ECSF!E87</f>
        <v>0</v>
      </c>
    </row>
    <row r="221" spans="2:5" x14ac:dyDescent="0.25">
      <c r="C221" s="373"/>
      <c r="D221" s="5" t="s">
        <v>65</v>
      </c>
      <c r="E221" s="15">
        <f>ECSF!E88</f>
        <v>0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110" zoomScaleNormal="110" workbookViewId="0">
      <selection activeCell="H36" sqref="H36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10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1" width="11.42578125" style="16"/>
    <col min="12" max="13" width="16.85546875" style="16" bestFit="1" customWidth="1"/>
    <col min="14" max="16384" width="11.42578125" style="16"/>
  </cols>
  <sheetData>
    <row r="1" spans="1:13" s="28" customFormat="1" ht="6" customHeight="1" x14ac:dyDescent="0.2">
      <c r="B1" s="29"/>
      <c r="C1" s="374"/>
      <c r="D1" s="374"/>
      <c r="E1" s="374"/>
      <c r="F1" s="375"/>
      <c r="G1" s="375"/>
      <c r="H1" s="375"/>
      <c r="I1" s="89"/>
      <c r="J1" s="70"/>
      <c r="K1" s="70"/>
    </row>
    <row r="2" spans="1:13" s="28" customFormat="1" ht="6" customHeight="1" x14ac:dyDescent="0.2">
      <c r="B2" s="29"/>
    </row>
    <row r="3" spans="1:13" s="28" customFormat="1" ht="14.1" customHeight="1" x14ac:dyDescent="0.2">
      <c r="B3" s="31"/>
      <c r="C3" s="349"/>
      <c r="D3" s="349"/>
      <c r="E3" s="349"/>
      <c r="F3" s="349"/>
      <c r="G3" s="349"/>
      <c r="H3" s="31"/>
      <c r="I3" s="31"/>
      <c r="J3" s="16"/>
      <c r="K3" s="16"/>
    </row>
    <row r="4" spans="1:13" s="28" customFormat="1" ht="14.1" customHeight="1" x14ac:dyDescent="0.2">
      <c r="B4" s="31"/>
      <c r="C4" s="349" t="s">
        <v>145</v>
      </c>
      <c r="D4" s="349"/>
      <c r="E4" s="349"/>
      <c r="F4" s="349"/>
      <c r="G4" s="349"/>
      <c r="H4" s="31"/>
      <c r="I4" s="31"/>
      <c r="J4" s="16"/>
      <c r="K4" s="16"/>
    </row>
    <row r="5" spans="1:13" s="28" customFormat="1" ht="14.1" customHeight="1" x14ac:dyDescent="0.2">
      <c r="B5" s="31"/>
      <c r="C5" s="349" t="s">
        <v>245</v>
      </c>
      <c r="D5" s="349"/>
      <c r="E5" s="349"/>
      <c r="F5" s="349"/>
      <c r="G5" s="349"/>
      <c r="H5" s="31"/>
      <c r="I5" s="31"/>
      <c r="J5" s="16"/>
      <c r="K5" s="16"/>
    </row>
    <row r="6" spans="1:13" s="28" customFormat="1" ht="14.1" customHeight="1" x14ac:dyDescent="0.2">
      <c r="B6" s="31"/>
      <c r="C6" s="349" t="s">
        <v>1</v>
      </c>
      <c r="D6" s="349"/>
      <c r="E6" s="349"/>
      <c r="F6" s="349"/>
      <c r="G6" s="349"/>
      <c r="H6" s="31"/>
      <c r="I6" s="31"/>
      <c r="J6" s="16"/>
      <c r="K6" s="16"/>
    </row>
    <row r="7" spans="1:13" s="28" customFormat="1" ht="20.100000000000001" customHeight="1" x14ac:dyDescent="0.2">
      <c r="A7" s="33"/>
      <c r="B7" s="34"/>
      <c r="C7" s="377" t="s">
        <v>212</v>
      </c>
      <c r="D7" s="377"/>
      <c r="E7" s="377"/>
      <c r="F7" s="377"/>
      <c r="G7" s="377"/>
      <c r="H7" s="271"/>
      <c r="I7" s="90"/>
      <c r="J7" s="90"/>
      <c r="K7" s="90"/>
      <c r="L7" s="90"/>
      <c r="M7" s="90"/>
    </row>
    <row r="8" spans="1:13" s="28" customFormat="1" ht="6.75" customHeight="1" x14ac:dyDescent="0.2">
      <c r="A8" s="350"/>
      <c r="B8" s="350"/>
      <c r="C8" s="350"/>
      <c r="D8" s="350"/>
      <c r="E8" s="350"/>
      <c r="F8" s="350"/>
      <c r="G8" s="350"/>
      <c r="H8" s="350"/>
      <c r="I8" s="350"/>
    </row>
    <row r="9" spans="1:13" s="28" customFormat="1" ht="3" customHeight="1" x14ac:dyDescent="0.2">
      <c r="A9" s="350"/>
      <c r="B9" s="350"/>
      <c r="C9" s="350"/>
      <c r="D9" s="350"/>
      <c r="E9" s="350"/>
      <c r="F9" s="350"/>
      <c r="G9" s="350"/>
      <c r="H9" s="350"/>
      <c r="I9" s="350"/>
    </row>
    <row r="10" spans="1:13" s="95" customFormat="1" x14ac:dyDescent="0.2">
      <c r="A10" s="91"/>
      <c r="B10" s="378" t="s">
        <v>76</v>
      </c>
      <c r="C10" s="378"/>
      <c r="D10" s="92" t="s">
        <v>146</v>
      </c>
      <c r="E10" s="92" t="s">
        <v>147</v>
      </c>
      <c r="F10" s="93" t="s">
        <v>148</v>
      </c>
      <c r="G10" s="93" t="s">
        <v>149</v>
      </c>
      <c r="H10" s="93" t="s">
        <v>150</v>
      </c>
      <c r="I10" s="94"/>
    </row>
    <row r="11" spans="1:13" s="95" customFormat="1" x14ac:dyDescent="0.2">
      <c r="A11" s="96"/>
      <c r="B11" s="379"/>
      <c r="C11" s="379"/>
      <c r="D11" s="97">
        <v>1</v>
      </c>
      <c r="E11" s="97">
        <v>2</v>
      </c>
      <c r="F11" s="98">
        <v>3</v>
      </c>
      <c r="G11" s="98" t="s">
        <v>151</v>
      </c>
      <c r="H11" s="98" t="s">
        <v>152</v>
      </c>
      <c r="I11" s="99"/>
    </row>
    <row r="12" spans="1:13" s="28" customFormat="1" ht="3" customHeight="1" x14ac:dyDescent="0.2">
      <c r="A12" s="380"/>
      <c r="B12" s="350"/>
      <c r="C12" s="350"/>
      <c r="D12" s="350"/>
      <c r="E12" s="350"/>
      <c r="F12" s="350"/>
      <c r="G12" s="350"/>
      <c r="H12" s="350"/>
      <c r="I12" s="381"/>
    </row>
    <row r="13" spans="1:13" s="28" customFormat="1" ht="3" customHeight="1" x14ac:dyDescent="0.2">
      <c r="A13" s="382"/>
      <c r="B13" s="383"/>
      <c r="C13" s="383"/>
      <c r="D13" s="383"/>
      <c r="E13" s="383"/>
      <c r="F13" s="383"/>
      <c r="G13" s="383"/>
      <c r="H13" s="383"/>
      <c r="I13" s="384"/>
      <c r="J13" s="16"/>
      <c r="K13" s="16"/>
    </row>
    <row r="14" spans="1:13" s="28" customFormat="1" x14ac:dyDescent="0.2">
      <c r="A14" s="51"/>
      <c r="B14" s="385" t="s">
        <v>6</v>
      </c>
      <c r="C14" s="385"/>
      <c r="D14" s="241">
        <f>+D16+D26</f>
        <v>8404424430.8299999</v>
      </c>
      <c r="E14" s="241">
        <f>+E16+E26</f>
        <v>882717294973.13013</v>
      </c>
      <c r="F14" s="241">
        <f>+F16+F26</f>
        <v>882637724112.06006</v>
      </c>
      <c r="G14" s="241">
        <f t="shared" ref="G14:H14" si="0">+G16+G26</f>
        <v>8483995291.9001074</v>
      </c>
      <c r="H14" s="241">
        <f t="shared" si="0"/>
        <v>79570861.070107937</v>
      </c>
      <c r="I14" s="242"/>
      <c r="J14" s="16"/>
      <c r="K14" s="16"/>
    </row>
    <row r="15" spans="1:13" s="28" customFormat="1" ht="5.0999999999999996" customHeight="1" x14ac:dyDescent="0.2">
      <c r="A15" s="51"/>
      <c r="B15" s="100"/>
      <c r="C15" s="100"/>
      <c r="D15" s="241"/>
      <c r="E15" s="241"/>
      <c r="F15" s="241"/>
      <c r="G15" s="241"/>
      <c r="H15" s="241"/>
      <c r="I15" s="242"/>
      <c r="J15" s="16"/>
      <c r="K15" s="16"/>
    </row>
    <row r="16" spans="1:13" s="28" customFormat="1" ht="20.25" x14ac:dyDescent="0.3">
      <c r="A16" s="101"/>
      <c r="B16" s="339" t="s">
        <v>8</v>
      </c>
      <c r="C16" s="339"/>
      <c r="D16" s="243">
        <f>SUM(D18:D24)</f>
        <v>1370120221.77</v>
      </c>
      <c r="E16" s="243">
        <f>SUM(E18:E24)</f>
        <v>879190033429.03015</v>
      </c>
      <c r="F16" s="243">
        <f>SUM(F18:F24)</f>
        <v>879497943076.44006</v>
      </c>
      <c r="G16" s="243">
        <f>D16+E16-F16</f>
        <v>1062210574.3601074</v>
      </c>
      <c r="H16" s="243">
        <f>G16-D16</f>
        <v>-307909647.40989256</v>
      </c>
      <c r="I16" s="244"/>
      <c r="J16" s="16"/>
      <c r="K16" s="102"/>
    </row>
    <row r="17" spans="1:14" s="28" customFormat="1" ht="5.0999999999999996" customHeight="1" x14ac:dyDescent="0.3">
      <c r="A17" s="41"/>
      <c r="B17" s="29"/>
      <c r="C17" s="29"/>
      <c r="D17" s="237"/>
      <c r="E17" s="237"/>
      <c r="F17" s="237"/>
      <c r="G17" s="237"/>
      <c r="H17" s="237"/>
      <c r="I17" s="245"/>
      <c r="J17" s="16"/>
      <c r="K17" s="102"/>
    </row>
    <row r="18" spans="1:14" s="28" customFormat="1" ht="19.5" customHeight="1" x14ac:dyDescent="0.3">
      <c r="A18" s="41"/>
      <c r="B18" s="376" t="s">
        <v>10</v>
      </c>
      <c r="C18" s="376"/>
      <c r="D18" s="185">
        <f>+ESF!E18</f>
        <v>1213303171.04</v>
      </c>
      <c r="E18" s="185">
        <f>853496318950.81-L18</f>
        <v>853496318950.81006</v>
      </c>
      <c r="F18" s="185">
        <v>854059093999.04004</v>
      </c>
      <c r="G18" s="206">
        <v>650528122.80999994</v>
      </c>
      <c r="H18" s="206">
        <f>G18-D18</f>
        <v>-562775048.23000002</v>
      </c>
      <c r="I18" s="245"/>
      <c r="J18" s="224"/>
      <c r="K18" s="102" t="str">
        <f>IF(G18=ESF!D18," ","Error")</f>
        <v xml:space="preserve"> </v>
      </c>
      <c r="L18" s="335"/>
      <c r="M18" s="185"/>
    </row>
    <row r="19" spans="1:14" s="28" customFormat="1" ht="19.5" customHeight="1" x14ac:dyDescent="0.3">
      <c r="A19" s="41"/>
      <c r="B19" s="376" t="s">
        <v>12</v>
      </c>
      <c r="C19" s="376"/>
      <c r="D19" s="185">
        <f>+ESF!E19</f>
        <v>108523228.14</v>
      </c>
      <c r="E19" s="185">
        <v>25160372679.310001</v>
      </c>
      <c r="F19" s="185">
        <v>25161625010.34</v>
      </c>
      <c r="G19" s="206">
        <v>107270897.11</v>
      </c>
      <c r="H19" s="206">
        <f t="shared" ref="H19:H24" si="1">G19-D19</f>
        <v>-1252331.0300000012</v>
      </c>
      <c r="I19" s="245"/>
      <c r="J19" s="16"/>
      <c r="K19" s="102" t="str">
        <f>IF(G19=ESF!D19," ","Error")</f>
        <v xml:space="preserve"> </v>
      </c>
      <c r="M19" s="192"/>
      <c r="N19" s="266"/>
    </row>
    <row r="20" spans="1:14" s="28" customFormat="1" ht="19.5" customHeight="1" x14ac:dyDescent="0.3">
      <c r="A20" s="41"/>
      <c r="B20" s="376" t="s">
        <v>14</v>
      </c>
      <c r="C20" s="376"/>
      <c r="D20" s="185">
        <f>+ESF!E20</f>
        <v>47713821.810000002</v>
      </c>
      <c r="E20" s="185">
        <v>533341798.91000003</v>
      </c>
      <c r="F20" s="185">
        <v>277193139.27999997</v>
      </c>
      <c r="G20" s="206">
        <f t="shared" ref="G20:G24" si="2">D20+E20-F20</f>
        <v>303862481.44000006</v>
      </c>
      <c r="H20" s="206">
        <f t="shared" si="1"/>
        <v>256148659.63000005</v>
      </c>
      <c r="I20" s="245"/>
      <c r="J20" s="16"/>
      <c r="K20" s="102" t="str">
        <f>IF(G20=ESF!D20," ","Error")</f>
        <v xml:space="preserve"> </v>
      </c>
    </row>
    <row r="21" spans="1:14" s="28" customFormat="1" ht="19.5" customHeight="1" x14ac:dyDescent="0.3">
      <c r="A21" s="41"/>
      <c r="B21" s="376" t="s">
        <v>16</v>
      </c>
      <c r="C21" s="376"/>
      <c r="D21" s="185">
        <f>+ESF!E21</f>
        <v>0</v>
      </c>
      <c r="E21" s="185">
        <v>0</v>
      </c>
      <c r="F21" s="185">
        <v>0</v>
      </c>
      <c r="G21" s="206">
        <f t="shared" si="2"/>
        <v>0</v>
      </c>
      <c r="H21" s="206">
        <f t="shared" si="1"/>
        <v>0</v>
      </c>
      <c r="I21" s="245"/>
      <c r="J21" s="16"/>
      <c r="K21" s="102" t="str">
        <f>IF(G21=ESF!D21," ","Error")</f>
        <v xml:space="preserve"> </v>
      </c>
    </row>
    <row r="22" spans="1:14" s="28" customFormat="1" ht="19.5" customHeight="1" x14ac:dyDescent="0.3">
      <c r="A22" s="41"/>
      <c r="B22" s="376" t="s">
        <v>18</v>
      </c>
      <c r="C22" s="376"/>
      <c r="D22" s="185">
        <f>+ESF!E22</f>
        <v>0</v>
      </c>
      <c r="E22" s="185">
        <v>0</v>
      </c>
      <c r="F22" s="185">
        <v>0</v>
      </c>
      <c r="G22" s="206">
        <f t="shared" si="2"/>
        <v>0</v>
      </c>
      <c r="H22" s="206">
        <f t="shared" si="1"/>
        <v>0</v>
      </c>
      <c r="I22" s="245"/>
      <c r="J22" s="16"/>
      <c r="K22" s="102" t="str">
        <f>IF(G22=ESF!D22," ","Error")</f>
        <v xml:space="preserve"> </v>
      </c>
    </row>
    <row r="23" spans="1:14" s="28" customFormat="1" ht="19.5" customHeight="1" x14ac:dyDescent="0.3">
      <c r="A23" s="41"/>
      <c r="B23" s="376" t="s">
        <v>20</v>
      </c>
      <c r="C23" s="376"/>
      <c r="D23" s="185">
        <f>+ESF!E23</f>
        <v>0</v>
      </c>
      <c r="E23" s="185">
        <v>0</v>
      </c>
      <c r="F23" s="185">
        <v>0</v>
      </c>
      <c r="G23" s="206">
        <f t="shared" si="2"/>
        <v>0</v>
      </c>
      <c r="H23" s="206">
        <f t="shared" si="1"/>
        <v>0</v>
      </c>
      <c r="I23" s="245"/>
      <c r="J23" s="16"/>
      <c r="K23" s="102" t="str">
        <f>IF(G23=ESF!D23," ","Error")</f>
        <v xml:space="preserve"> </v>
      </c>
      <c r="L23" s="28" t="s">
        <v>134</v>
      </c>
    </row>
    <row r="24" spans="1:14" ht="19.5" customHeight="1" x14ac:dyDescent="0.3">
      <c r="A24" s="41"/>
      <c r="B24" s="376" t="s">
        <v>22</v>
      </c>
      <c r="C24" s="376"/>
      <c r="D24" s="185">
        <f>+ESF!E24</f>
        <v>580000.78</v>
      </c>
      <c r="E24" s="185">
        <v>0</v>
      </c>
      <c r="F24" s="185">
        <v>30927.78</v>
      </c>
      <c r="G24" s="206">
        <f t="shared" si="2"/>
        <v>549073</v>
      </c>
      <c r="H24" s="206">
        <f t="shared" si="1"/>
        <v>-30927.780000000028</v>
      </c>
      <c r="I24" s="245"/>
      <c r="K24" s="102" t="str">
        <f>IF(G24=ESF!D24," ","Error")</f>
        <v xml:space="preserve"> </v>
      </c>
    </row>
    <row r="25" spans="1:14" ht="20.25" x14ac:dyDescent="0.3">
      <c r="A25" s="41"/>
      <c r="B25" s="105"/>
      <c r="C25" s="105"/>
      <c r="D25" s="246"/>
      <c r="E25" s="246"/>
      <c r="F25" s="246"/>
      <c r="G25" s="246"/>
      <c r="H25" s="246"/>
      <c r="I25" s="245"/>
      <c r="K25" s="102"/>
    </row>
    <row r="26" spans="1:14" ht="20.25" x14ac:dyDescent="0.3">
      <c r="A26" s="101"/>
      <c r="B26" s="339" t="s">
        <v>27</v>
      </c>
      <c r="C26" s="339"/>
      <c r="D26" s="243">
        <f>SUM(D28:D36)</f>
        <v>7034304209.0599995</v>
      </c>
      <c r="E26" s="243">
        <f>SUM(E28:E36)</f>
        <v>3527261544.0999999</v>
      </c>
      <c r="F26" s="243">
        <f>SUM(F28:F36)</f>
        <v>3139781035.6199999</v>
      </c>
      <c r="G26" s="243">
        <f>D26+E26-F26</f>
        <v>7421784717.54</v>
      </c>
      <c r="H26" s="243">
        <f>G26-D26</f>
        <v>387480508.4800005</v>
      </c>
      <c r="I26" s="244"/>
      <c r="K26" s="102"/>
    </row>
    <row r="27" spans="1:14" ht="5.0999999999999996" customHeight="1" x14ac:dyDescent="0.3">
      <c r="A27" s="41"/>
      <c r="B27" s="29"/>
      <c r="C27" s="105"/>
      <c r="D27" s="237"/>
      <c r="E27" s="237"/>
      <c r="F27" s="237"/>
      <c r="G27" s="237"/>
      <c r="H27" s="237"/>
      <c r="I27" s="245"/>
      <c r="K27" s="102"/>
    </row>
    <row r="28" spans="1:14" ht="19.5" customHeight="1" x14ac:dyDescent="0.3">
      <c r="A28" s="41"/>
      <c r="B28" s="376" t="s">
        <v>29</v>
      </c>
      <c r="C28" s="376"/>
      <c r="D28" s="185">
        <f>+ESF!E31</f>
        <v>314030</v>
      </c>
      <c r="E28" s="185">
        <v>0</v>
      </c>
      <c r="F28" s="185">
        <v>0</v>
      </c>
      <c r="G28" s="206">
        <f>D28+E28-F28</f>
        <v>314030</v>
      </c>
      <c r="H28" s="206">
        <f>G28-D28</f>
        <v>0</v>
      </c>
      <c r="I28" s="245"/>
      <c r="K28" s="102" t="str">
        <f>IF(G28=ESF!D31," ","error")</f>
        <v xml:space="preserve"> </v>
      </c>
    </row>
    <row r="29" spans="1:14" ht="19.5" customHeight="1" x14ac:dyDescent="0.3">
      <c r="A29" s="41"/>
      <c r="B29" s="376" t="s">
        <v>31</v>
      </c>
      <c r="C29" s="376"/>
      <c r="D29" s="185">
        <f>+ESF!E32</f>
        <v>67009866.909999996</v>
      </c>
      <c r="E29" s="185">
        <v>1419613856.5599999</v>
      </c>
      <c r="F29" s="185">
        <v>1387226551.1900001</v>
      </c>
      <c r="G29" s="206">
        <f t="shared" ref="G29:G36" si="3">D29+E29-F29</f>
        <v>99397172.279999971</v>
      </c>
      <c r="H29" s="206">
        <f t="shared" ref="H29:H36" si="4">G29-D29</f>
        <v>32387305.369999975</v>
      </c>
      <c r="I29" s="245"/>
      <c r="K29" s="102" t="str">
        <f>IF(G29=ESF!D32," ","error")</f>
        <v xml:space="preserve"> </v>
      </c>
    </row>
    <row r="30" spans="1:14" ht="19.5" customHeight="1" x14ac:dyDescent="0.3">
      <c r="A30" s="41"/>
      <c r="B30" s="376" t="s">
        <v>33</v>
      </c>
      <c r="C30" s="376"/>
      <c r="D30" s="185">
        <f>+ESF!E33</f>
        <v>6481374815.6000004</v>
      </c>
      <c r="E30" s="185">
        <v>1719566224.6700001</v>
      </c>
      <c r="F30" s="185">
        <v>1410124243.9200001</v>
      </c>
      <c r="G30" s="206">
        <f t="shared" si="3"/>
        <v>6790816796.3500004</v>
      </c>
      <c r="H30" s="206">
        <f t="shared" si="4"/>
        <v>309441980.75</v>
      </c>
      <c r="I30" s="245"/>
      <c r="K30" s="102" t="str">
        <f>IF(G30=ESF!D33," ","error")</f>
        <v xml:space="preserve"> </v>
      </c>
    </row>
    <row r="31" spans="1:14" ht="19.5" customHeight="1" x14ac:dyDescent="0.3">
      <c r="A31" s="41"/>
      <c r="B31" s="376" t="s">
        <v>153</v>
      </c>
      <c r="C31" s="376"/>
      <c r="D31" s="185">
        <f>+ESF!E34</f>
        <v>1607849656.3099999</v>
      </c>
      <c r="E31" s="185">
        <v>195876517.09999999</v>
      </c>
      <c r="F31" s="185">
        <v>206435893.19999999</v>
      </c>
      <c r="G31" s="206">
        <f t="shared" si="3"/>
        <v>1597290280.2099998</v>
      </c>
      <c r="H31" s="206">
        <f t="shared" si="4"/>
        <v>-10559376.100000143</v>
      </c>
      <c r="I31" s="245"/>
      <c r="K31" s="102" t="str">
        <f>IF(G31=ESF!D34," ","error")</f>
        <v xml:space="preserve"> </v>
      </c>
    </row>
    <row r="32" spans="1:14" ht="19.5" customHeight="1" x14ac:dyDescent="0.3">
      <c r="A32" s="41"/>
      <c r="B32" s="376" t="s">
        <v>37</v>
      </c>
      <c r="C32" s="376"/>
      <c r="D32" s="185">
        <f>+ESF!E35</f>
        <v>26590990.5</v>
      </c>
      <c r="E32" s="185">
        <v>25851008.84</v>
      </c>
      <c r="F32" s="185">
        <v>9820175.6699999999</v>
      </c>
      <c r="G32" s="206">
        <f t="shared" si="3"/>
        <v>42621823.670000002</v>
      </c>
      <c r="H32" s="206">
        <f t="shared" si="4"/>
        <v>16030833.170000002</v>
      </c>
      <c r="I32" s="245"/>
      <c r="K32" s="102" t="str">
        <f>IF(G32=ESF!D35," ","error")</f>
        <v xml:space="preserve"> </v>
      </c>
    </row>
    <row r="33" spans="1:17" ht="19.5" customHeight="1" x14ac:dyDescent="0.3">
      <c r="A33" s="41"/>
      <c r="B33" s="376" t="s">
        <v>39</v>
      </c>
      <c r="C33" s="376"/>
      <c r="D33" s="185">
        <f>+ESF!E36</f>
        <v>-1148835150.26</v>
      </c>
      <c r="E33" s="185">
        <v>166353936.93000001</v>
      </c>
      <c r="F33" s="185">
        <v>126174171.64</v>
      </c>
      <c r="G33" s="206">
        <f t="shared" si="3"/>
        <v>-1108655384.97</v>
      </c>
      <c r="H33" s="206">
        <f t="shared" si="4"/>
        <v>40179765.289999962</v>
      </c>
      <c r="I33" s="245"/>
      <c r="K33" s="102" t="str">
        <f>IF(G33=ESF!D36," ","error")</f>
        <v xml:space="preserve"> </v>
      </c>
    </row>
    <row r="34" spans="1:17" ht="19.5" customHeight="1" x14ac:dyDescent="0.3">
      <c r="A34" s="41"/>
      <c r="B34" s="376" t="s">
        <v>41</v>
      </c>
      <c r="C34" s="376"/>
      <c r="D34" s="185">
        <f>+ESF!E37</f>
        <v>0</v>
      </c>
      <c r="E34" s="185">
        <v>0</v>
      </c>
      <c r="F34" s="185">
        <v>0</v>
      </c>
      <c r="G34" s="206">
        <f t="shared" si="3"/>
        <v>0</v>
      </c>
      <c r="H34" s="206">
        <f t="shared" si="4"/>
        <v>0</v>
      </c>
      <c r="I34" s="245"/>
      <c r="K34" s="102" t="str">
        <f>IF(G34=ESF!D37," ","error")</f>
        <v xml:space="preserve"> </v>
      </c>
    </row>
    <row r="35" spans="1:17" ht="19.5" customHeight="1" x14ac:dyDescent="0.3">
      <c r="A35" s="41"/>
      <c r="B35" s="376" t="s">
        <v>42</v>
      </c>
      <c r="C35" s="376"/>
      <c r="D35" s="185">
        <f>+ESF!E38</f>
        <v>0</v>
      </c>
      <c r="E35" s="185">
        <v>0</v>
      </c>
      <c r="F35" s="185">
        <v>0</v>
      </c>
      <c r="G35" s="206">
        <f t="shared" si="3"/>
        <v>0</v>
      </c>
      <c r="H35" s="206">
        <f t="shared" si="4"/>
        <v>0</v>
      </c>
      <c r="I35" s="245"/>
      <c r="K35" s="102" t="str">
        <f>IF(G35=ESF!D38," ","error")</f>
        <v xml:space="preserve"> </v>
      </c>
    </row>
    <row r="36" spans="1:17" ht="19.5" customHeight="1" x14ac:dyDescent="0.3">
      <c r="A36" s="41"/>
      <c r="B36" s="376" t="s">
        <v>44</v>
      </c>
      <c r="C36" s="376"/>
      <c r="D36" s="185">
        <f>+ESF!E39</f>
        <v>0</v>
      </c>
      <c r="E36" s="185">
        <v>0</v>
      </c>
      <c r="F36" s="185">
        <v>0</v>
      </c>
      <c r="G36" s="206">
        <f t="shared" si="3"/>
        <v>0</v>
      </c>
      <c r="H36" s="206">
        <f t="shared" si="4"/>
        <v>0</v>
      </c>
      <c r="I36" s="245"/>
      <c r="K36" s="102" t="str">
        <f>IF(G36=ESF!D39," ","error")</f>
        <v xml:space="preserve"> </v>
      </c>
    </row>
    <row r="37" spans="1:17" ht="20.25" x14ac:dyDescent="0.3">
      <c r="A37" s="41"/>
      <c r="B37" s="105"/>
      <c r="C37" s="105"/>
      <c r="D37" s="106"/>
      <c r="E37" s="103"/>
      <c r="F37" s="103"/>
      <c r="G37" s="103"/>
      <c r="H37" s="103"/>
      <c r="I37" s="104"/>
      <c r="K37" s="102"/>
    </row>
    <row r="38" spans="1:17" ht="6" customHeight="1" x14ac:dyDescent="0.2">
      <c r="A38" s="386"/>
      <c r="B38" s="387"/>
      <c r="C38" s="387"/>
      <c r="D38" s="387"/>
      <c r="E38" s="387"/>
      <c r="F38" s="387"/>
      <c r="G38" s="387"/>
      <c r="H38" s="387"/>
      <c r="I38" s="388"/>
    </row>
    <row r="39" spans="1:17" ht="6" customHeight="1" x14ac:dyDescent="0.2">
      <c r="A39" s="107"/>
      <c r="B39" s="108"/>
      <c r="C39" s="109"/>
      <c r="E39" s="107"/>
      <c r="F39" s="107"/>
      <c r="G39" s="107"/>
      <c r="H39" s="107"/>
      <c r="I39" s="107"/>
    </row>
    <row r="40" spans="1:17" ht="15" customHeight="1" x14ac:dyDescent="0.2">
      <c r="A40" s="28"/>
      <c r="B40" s="337" t="s">
        <v>237</v>
      </c>
      <c r="C40" s="337"/>
      <c r="D40" s="337"/>
      <c r="E40" s="337"/>
      <c r="F40" s="337"/>
      <c r="G40" s="337"/>
      <c r="H40" s="337"/>
      <c r="I40" s="43"/>
      <c r="J40" s="43"/>
      <c r="K40" s="28"/>
      <c r="L40" s="28"/>
      <c r="M40" s="28"/>
      <c r="N40" s="28"/>
      <c r="O40" s="28"/>
      <c r="P40" s="28"/>
      <c r="Q40" s="28"/>
    </row>
    <row r="41" spans="1:17" ht="9.75" customHeight="1" x14ac:dyDescent="0.2">
      <c r="A41" s="28"/>
      <c r="B41" s="43"/>
      <c r="C41" s="61"/>
      <c r="D41" s="62"/>
      <c r="E41" s="62"/>
      <c r="F41" s="28"/>
      <c r="G41" s="63"/>
      <c r="H41" s="61"/>
      <c r="I41" s="62"/>
      <c r="J41" s="62"/>
      <c r="K41" s="28"/>
      <c r="L41" s="28"/>
      <c r="M41" s="28"/>
      <c r="N41" s="28"/>
      <c r="O41" s="28"/>
      <c r="P41" s="28"/>
      <c r="Q41" s="28"/>
    </row>
    <row r="42" spans="1:17" ht="50.1" customHeight="1" x14ac:dyDescent="0.2">
      <c r="A42" s="28"/>
      <c r="B42" s="389"/>
      <c r="C42" s="389"/>
      <c r="D42" s="62"/>
      <c r="E42" s="341"/>
      <c r="F42" s="341"/>
      <c r="G42" s="341"/>
      <c r="H42" s="341"/>
      <c r="I42" s="62"/>
      <c r="J42" s="62"/>
      <c r="K42" s="28"/>
      <c r="L42" s="28"/>
      <c r="M42" s="28"/>
      <c r="N42" s="28"/>
      <c r="O42" s="28"/>
      <c r="P42" s="28"/>
      <c r="Q42" s="28"/>
    </row>
    <row r="43" spans="1:17" ht="14.1" customHeight="1" x14ac:dyDescent="0.2">
      <c r="A43" s="28"/>
      <c r="B43" s="341"/>
      <c r="C43" s="341"/>
      <c r="D43" s="70"/>
      <c r="E43" s="341"/>
      <c r="F43" s="341"/>
      <c r="G43" s="341"/>
      <c r="H43" s="341"/>
      <c r="I43" s="44"/>
      <c r="J43" s="28"/>
      <c r="P43" s="28"/>
      <c r="Q43" s="28"/>
    </row>
    <row r="44" spans="1:17" ht="14.1" customHeight="1" x14ac:dyDescent="0.2">
      <c r="A44" s="28"/>
      <c r="B44" s="342"/>
      <c r="C44" s="342"/>
      <c r="D44" s="49"/>
      <c r="E44" s="342"/>
      <c r="F44" s="342"/>
      <c r="G44" s="342"/>
      <c r="H44" s="342"/>
      <c r="I44" s="44"/>
      <c r="J44" s="28"/>
      <c r="P44" s="28"/>
      <c r="Q44" s="28"/>
    </row>
    <row r="45" spans="1:17" x14ac:dyDescent="0.2">
      <c r="B45" s="28"/>
      <c r="C45" s="28"/>
      <c r="D45" s="78"/>
      <c r="E45" s="28"/>
      <c r="F45" s="28"/>
      <c r="G45" s="28"/>
    </row>
    <row r="46" spans="1:17" x14ac:dyDescent="0.2">
      <c r="B46" s="28"/>
      <c r="C46" s="28"/>
      <c r="D46" s="78"/>
      <c r="E46" s="28"/>
      <c r="F46" s="28"/>
      <c r="G46" s="28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0.9055118110236221" right="0.59055118110236227" top="0.78740157480314965" bottom="0.59055118110236227" header="0" footer="0"/>
  <pageSetup scale="73" orientation="landscape" r:id="rId1"/>
  <ignoredErrors>
    <ignoredError sqref="D18:D3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G28" sqref="G28"/>
    </sheetView>
  </sheetViews>
  <sheetFormatPr baseColWidth="10" defaultRowHeight="12" x14ac:dyDescent="0.2"/>
  <cols>
    <col min="1" max="1" width="4.85546875" style="112" customWidth="1"/>
    <col min="2" max="2" width="14.5703125" style="112" customWidth="1"/>
    <col min="3" max="3" width="18.85546875" style="112" customWidth="1"/>
    <col min="4" max="4" width="21.85546875" style="112" customWidth="1"/>
    <col min="5" max="5" width="3.42578125" style="112" customWidth="1"/>
    <col min="6" max="6" width="22.28515625" style="112" customWidth="1"/>
    <col min="7" max="7" width="29.7109375" style="112" customWidth="1"/>
    <col min="8" max="8" width="20.7109375" style="112" customWidth="1"/>
    <col min="9" max="9" width="20.85546875" style="112" customWidth="1"/>
    <col min="10" max="10" width="3.7109375" style="112" customWidth="1"/>
    <col min="11" max="16384" width="11.42578125" style="21"/>
  </cols>
  <sheetData>
    <row r="1" spans="1:17" s="17" customFormat="1" ht="6" customHeight="1" x14ac:dyDescent="0.2">
      <c r="A1" s="20"/>
      <c r="B1" s="111"/>
      <c r="C1" s="18"/>
      <c r="D1" s="23"/>
      <c r="E1" s="23"/>
      <c r="F1" s="23"/>
      <c r="G1" s="23"/>
      <c r="H1" s="23"/>
      <c r="I1" s="23"/>
      <c r="J1" s="23"/>
      <c r="K1" s="112"/>
      <c r="P1" s="21"/>
      <c r="Q1" s="21"/>
    </row>
    <row r="2" spans="1:17" ht="6" customHeight="1" x14ac:dyDescent="0.2">
      <c r="A2" s="21"/>
      <c r="B2" s="113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14"/>
      <c r="C4" s="392"/>
      <c r="D4" s="392"/>
      <c r="E4" s="392"/>
      <c r="F4" s="392"/>
      <c r="G4" s="392"/>
      <c r="H4" s="392"/>
      <c r="I4" s="114"/>
      <c r="J4" s="114"/>
    </row>
    <row r="5" spans="1:17" ht="14.1" customHeight="1" x14ac:dyDescent="0.2">
      <c r="B5" s="114"/>
      <c r="C5" s="392" t="s">
        <v>154</v>
      </c>
      <c r="D5" s="392"/>
      <c r="E5" s="392"/>
      <c r="F5" s="392"/>
      <c r="G5" s="392"/>
      <c r="H5" s="392"/>
      <c r="I5" s="114"/>
      <c r="J5" s="114"/>
    </row>
    <row r="6" spans="1:17" ht="14.1" customHeight="1" x14ac:dyDescent="0.2">
      <c r="B6" s="114"/>
      <c r="C6" s="392" t="s">
        <v>246</v>
      </c>
      <c r="D6" s="392"/>
      <c r="E6" s="392"/>
      <c r="F6" s="392"/>
      <c r="G6" s="392"/>
      <c r="H6" s="392"/>
      <c r="I6" s="114"/>
      <c r="J6" s="114"/>
    </row>
    <row r="7" spans="1:17" ht="14.1" customHeight="1" x14ac:dyDescent="0.2">
      <c r="B7" s="114"/>
      <c r="C7" s="392" t="s">
        <v>1</v>
      </c>
      <c r="D7" s="392"/>
      <c r="E7" s="392"/>
      <c r="F7" s="392"/>
      <c r="G7" s="392"/>
      <c r="H7" s="392"/>
      <c r="I7" s="114"/>
      <c r="J7" s="114"/>
    </row>
    <row r="8" spans="1:17" ht="6" customHeight="1" x14ac:dyDescent="0.2">
      <c r="A8" s="115"/>
      <c r="B8" s="393"/>
      <c r="C8" s="393"/>
      <c r="D8" s="394"/>
      <c r="E8" s="394"/>
      <c r="F8" s="394"/>
      <c r="G8" s="394"/>
      <c r="H8" s="394"/>
      <c r="I8" s="394"/>
      <c r="J8" s="116"/>
    </row>
    <row r="9" spans="1:17" ht="20.100000000000001" customHeight="1" x14ac:dyDescent="0.2">
      <c r="A9" s="115"/>
      <c r="B9" s="117"/>
      <c r="C9" s="377" t="s">
        <v>213</v>
      </c>
      <c r="D9" s="377"/>
      <c r="E9" s="377"/>
      <c r="F9" s="377"/>
      <c r="G9" s="377"/>
      <c r="H9" s="377"/>
      <c r="I9" s="377"/>
      <c r="J9" s="116"/>
    </row>
    <row r="10" spans="1:17" ht="5.0999999999999996" customHeight="1" x14ac:dyDescent="0.2">
      <c r="A10" s="118"/>
      <c r="B10" s="395"/>
      <c r="C10" s="395"/>
      <c r="D10" s="395"/>
      <c r="E10" s="395"/>
      <c r="F10" s="395"/>
      <c r="G10" s="395"/>
      <c r="H10" s="395"/>
      <c r="I10" s="395"/>
      <c r="J10" s="395"/>
    </row>
    <row r="11" spans="1:17" ht="3" customHeight="1" x14ac:dyDescent="0.2">
      <c r="A11" s="118"/>
      <c r="B11" s="395"/>
      <c r="C11" s="395"/>
      <c r="D11" s="395"/>
      <c r="E11" s="395"/>
      <c r="F11" s="395"/>
      <c r="G11" s="395"/>
      <c r="H11" s="395"/>
      <c r="I11" s="395"/>
      <c r="J11" s="395"/>
    </row>
    <row r="12" spans="1:17" ht="30" customHeight="1" x14ac:dyDescent="0.2">
      <c r="A12" s="119"/>
      <c r="B12" s="396" t="s">
        <v>155</v>
      </c>
      <c r="C12" s="396"/>
      <c r="D12" s="396"/>
      <c r="E12" s="120"/>
      <c r="F12" s="121" t="s">
        <v>156</v>
      </c>
      <c r="G12" s="121" t="s">
        <v>157</v>
      </c>
      <c r="H12" s="120" t="s">
        <v>158</v>
      </c>
      <c r="I12" s="120" t="s">
        <v>159</v>
      </c>
      <c r="J12" s="122"/>
    </row>
    <row r="13" spans="1:17" ht="3" customHeight="1" x14ac:dyDescent="0.2">
      <c r="A13" s="123"/>
      <c r="B13" s="395"/>
      <c r="C13" s="395"/>
      <c r="D13" s="395"/>
      <c r="E13" s="395"/>
      <c r="F13" s="395"/>
      <c r="G13" s="395"/>
      <c r="H13" s="395"/>
      <c r="I13" s="395"/>
      <c r="J13" s="397"/>
    </row>
    <row r="14" spans="1:17" ht="9.9499999999999993" customHeight="1" x14ac:dyDescent="0.2">
      <c r="A14" s="124"/>
      <c r="B14" s="390"/>
      <c r="C14" s="390"/>
      <c r="D14" s="390"/>
      <c r="E14" s="390"/>
      <c r="F14" s="390"/>
      <c r="G14" s="390"/>
      <c r="H14" s="390"/>
      <c r="I14" s="390"/>
      <c r="J14" s="391"/>
    </row>
    <row r="15" spans="1:17" x14ac:dyDescent="0.2">
      <c r="A15" s="124"/>
      <c r="B15" s="399" t="s">
        <v>160</v>
      </c>
      <c r="C15" s="399"/>
      <c r="D15" s="399"/>
      <c r="E15" s="125"/>
      <c r="F15" s="125"/>
      <c r="G15" s="125"/>
      <c r="H15" s="125"/>
      <c r="I15" s="125"/>
      <c r="J15" s="126"/>
    </row>
    <row r="16" spans="1:17" x14ac:dyDescent="0.2">
      <c r="A16" s="127"/>
      <c r="B16" s="400" t="s">
        <v>161</v>
      </c>
      <c r="C16" s="400"/>
      <c r="D16" s="400"/>
      <c r="E16" s="128"/>
      <c r="F16" s="128"/>
      <c r="G16" s="128"/>
      <c r="H16" s="128"/>
      <c r="I16" s="128"/>
      <c r="J16" s="129"/>
    </row>
    <row r="17" spans="1:10" x14ac:dyDescent="0.2">
      <c r="A17" s="127"/>
      <c r="B17" s="399" t="s">
        <v>162</v>
      </c>
      <c r="C17" s="399"/>
      <c r="D17" s="399"/>
      <c r="E17" s="128"/>
      <c r="F17" s="130"/>
      <c r="G17" s="130"/>
      <c r="H17" s="219">
        <f>SUM(H18:H20)</f>
        <v>0</v>
      </c>
      <c r="I17" s="219">
        <f>SUM(I18:I20)</f>
        <v>0</v>
      </c>
      <c r="J17" s="247"/>
    </row>
    <row r="18" spans="1:10" x14ac:dyDescent="0.2">
      <c r="A18" s="131"/>
      <c r="B18" s="132"/>
      <c r="C18" s="401" t="s">
        <v>163</v>
      </c>
      <c r="D18" s="401"/>
      <c r="E18" s="128"/>
      <c r="F18" s="133"/>
      <c r="G18" s="133"/>
      <c r="H18" s="248">
        <v>0</v>
      </c>
      <c r="I18" s="248">
        <v>0</v>
      </c>
      <c r="J18" s="249"/>
    </row>
    <row r="19" spans="1:10" x14ac:dyDescent="0.2">
      <c r="A19" s="131"/>
      <c r="B19" s="132"/>
      <c r="C19" s="401" t="s">
        <v>164</v>
      </c>
      <c r="D19" s="401"/>
      <c r="E19" s="128"/>
      <c r="F19" s="133"/>
      <c r="G19" s="133"/>
      <c r="H19" s="248">
        <v>0</v>
      </c>
      <c r="I19" s="248">
        <v>0</v>
      </c>
      <c r="J19" s="249"/>
    </row>
    <row r="20" spans="1:10" x14ac:dyDescent="0.2">
      <c r="A20" s="131"/>
      <c r="B20" s="132"/>
      <c r="C20" s="401" t="s">
        <v>165</v>
      </c>
      <c r="D20" s="401"/>
      <c r="E20" s="128"/>
      <c r="F20" s="133"/>
      <c r="G20" s="133"/>
      <c r="H20" s="248">
        <v>0</v>
      </c>
      <c r="I20" s="248">
        <v>0</v>
      </c>
      <c r="J20" s="249"/>
    </row>
    <row r="21" spans="1:10" ht="9.9499999999999993" customHeight="1" x14ac:dyDescent="0.2">
      <c r="A21" s="131"/>
      <c r="B21" s="132"/>
      <c r="C21" s="132"/>
      <c r="D21" s="134"/>
      <c r="E21" s="128"/>
      <c r="F21" s="135"/>
      <c r="G21" s="135"/>
      <c r="H21" s="250"/>
      <c r="I21" s="250"/>
      <c r="J21" s="249"/>
    </row>
    <row r="22" spans="1:10" x14ac:dyDescent="0.2">
      <c r="A22" s="127"/>
      <c r="B22" s="399" t="s">
        <v>166</v>
      </c>
      <c r="C22" s="399"/>
      <c r="D22" s="399"/>
      <c r="E22" s="128"/>
      <c r="F22" s="130"/>
      <c r="G22" s="130"/>
      <c r="H22" s="219">
        <f>SUM(H23:H26)</f>
        <v>0</v>
      </c>
      <c r="I22" s="219">
        <f>SUM(I23:I26)</f>
        <v>0</v>
      </c>
      <c r="J22" s="247"/>
    </row>
    <row r="23" spans="1:10" x14ac:dyDescent="0.2">
      <c r="A23" s="131"/>
      <c r="B23" s="132"/>
      <c r="C23" s="401" t="s">
        <v>167</v>
      </c>
      <c r="D23" s="401"/>
      <c r="E23" s="128"/>
      <c r="F23" s="133"/>
      <c r="G23" s="133"/>
      <c r="H23" s="248">
        <v>0</v>
      </c>
      <c r="I23" s="248">
        <v>0</v>
      </c>
      <c r="J23" s="249"/>
    </row>
    <row r="24" spans="1:10" x14ac:dyDescent="0.2">
      <c r="A24" s="131"/>
      <c r="B24" s="132"/>
      <c r="C24" s="401" t="s">
        <v>168</v>
      </c>
      <c r="D24" s="401"/>
      <c r="E24" s="128"/>
      <c r="F24" s="133"/>
      <c r="G24" s="133"/>
      <c r="H24" s="248">
        <v>0</v>
      </c>
      <c r="I24" s="248">
        <v>0</v>
      </c>
      <c r="J24" s="249"/>
    </row>
    <row r="25" spans="1:10" x14ac:dyDescent="0.2">
      <c r="A25" s="131"/>
      <c r="B25" s="132"/>
      <c r="C25" s="401" t="s">
        <v>164</v>
      </c>
      <c r="D25" s="401"/>
      <c r="E25" s="128"/>
      <c r="F25" s="133"/>
      <c r="G25" s="133"/>
      <c r="H25" s="248">
        <v>0</v>
      </c>
      <c r="I25" s="248">
        <v>0</v>
      </c>
      <c r="J25" s="249"/>
    </row>
    <row r="26" spans="1:10" x14ac:dyDescent="0.2">
      <c r="A26" s="131"/>
      <c r="B26" s="113"/>
      <c r="C26" s="401" t="s">
        <v>165</v>
      </c>
      <c r="D26" s="401"/>
      <c r="E26" s="128"/>
      <c r="F26" s="133"/>
      <c r="G26" s="133"/>
      <c r="H26" s="248">
        <v>0</v>
      </c>
      <c r="I26" s="248">
        <v>0</v>
      </c>
      <c r="J26" s="249"/>
    </row>
    <row r="27" spans="1:10" ht="9.9499999999999993" customHeight="1" x14ac:dyDescent="0.2">
      <c r="A27" s="131"/>
      <c r="B27" s="132"/>
      <c r="C27" s="132"/>
      <c r="D27" s="134"/>
      <c r="E27" s="128"/>
      <c r="F27" s="136"/>
      <c r="G27" s="136"/>
      <c r="H27" s="219"/>
      <c r="I27" s="219"/>
      <c r="J27" s="249"/>
    </row>
    <row r="28" spans="1:10" x14ac:dyDescent="0.2">
      <c r="A28" s="138"/>
      <c r="B28" s="398" t="s">
        <v>169</v>
      </c>
      <c r="C28" s="398"/>
      <c r="D28" s="398"/>
      <c r="E28" s="139"/>
      <c r="F28" s="140"/>
      <c r="G28" s="140"/>
      <c r="H28" s="251">
        <f>H17+H22</f>
        <v>0</v>
      </c>
      <c r="I28" s="251">
        <f>I17+I22</f>
        <v>0</v>
      </c>
      <c r="J28" s="252"/>
    </row>
    <row r="29" spans="1:10" x14ac:dyDescent="0.2">
      <c r="A29" s="127"/>
      <c r="B29" s="132"/>
      <c r="C29" s="132"/>
      <c r="D29" s="141"/>
      <c r="E29" s="128"/>
      <c r="F29" s="136"/>
      <c r="G29" s="136"/>
      <c r="H29" s="219"/>
      <c r="I29" s="219"/>
      <c r="J29" s="247"/>
    </row>
    <row r="30" spans="1:10" x14ac:dyDescent="0.2">
      <c r="A30" s="127"/>
      <c r="B30" s="400" t="s">
        <v>170</v>
      </c>
      <c r="C30" s="400"/>
      <c r="D30" s="400"/>
      <c r="E30" s="128"/>
      <c r="F30" s="136"/>
      <c r="G30" s="136"/>
      <c r="H30" s="219"/>
      <c r="I30" s="219"/>
      <c r="J30" s="247"/>
    </row>
    <row r="31" spans="1:10" x14ac:dyDescent="0.2">
      <c r="A31" s="127"/>
      <c r="B31" s="399" t="s">
        <v>162</v>
      </c>
      <c r="C31" s="399"/>
      <c r="D31" s="399"/>
      <c r="E31" s="128"/>
      <c r="F31" s="130"/>
      <c r="G31" s="130"/>
      <c r="H31" s="219">
        <f>SUM(H32:H34)</f>
        <v>798716140.88</v>
      </c>
      <c r="I31" s="219">
        <f>SUM(I32:I34)</f>
        <v>1028195370.6999999</v>
      </c>
      <c r="J31" s="247"/>
    </row>
    <row r="32" spans="1:10" x14ac:dyDescent="0.2">
      <c r="A32" s="131"/>
      <c r="B32" s="132"/>
      <c r="C32" s="401" t="s">
        <v>163</v>
      </c>
      <c r="D32" s="401"/>
      <c r="E32" s="128"/>
      <c r="F32" s="133"/>
      <c r="G32" s="133"/>
      <c r="H32" s="248">
        <f>ESF!J33+ESF!J20</f>
        <v>798716140.88</v>
      </c>
      <c r="I32" s="248">
        <f>ESF!I33+ESF!I20</f>
        <v>1028195370.6999999</v>
      </c>
      <c r="J32" s="249"/>
    </row>
    <row r="33" spans="1:13" x14ac:dyDescent="0.2">
      <c r="A33" s="131"/>
      <c r="B33" s="113"/>
      <c r="C33" s="401" t="s">
        <v>164</v>
      </c>
      <c r="D33" s="401"/>
      <c r="E33" s="113"/>
      <c r="F33" s="142"/>
      <c r="G33" s="142"/>
      <c r="H33" s="248">
        <v>0</v>
      </c>
      <c r="I33" s="248">
        <v>0</v>
      </c>
      <c r="J33" s="249"/>
    </row>
    <row r="34" spans="1:13" x14ac:dyDescent="0.2">
      <c r="A34" s="131"/>
      <c r="B34" s="113"/>
      <c r="C34" s="401" t="s">
        <v>165</v>
      </c>
      <c r="D34" s="401"/>
      <c r="E34" s="113"/>
      <c r="F34" s="142"/>
      <c r="G34" s="142"/>
      <c r="H34" s="248">
        <v>0</v>
      </c>
      <c r="I34" s="248">
        <v>0</v>
      </c>
      <c r="J34" s="249"/>
    </row>
    <row r="35" spans="1:13" ht="9.9499999999999993" customHeight="1" x14ac:dyDescent="0.2">
      <c r="A35" s="131"/>
      <c r="B35" s="132"/>
      <c r="C35" s="132"/>
      <c r="D35" s="134"/>
      <c r="E35" s="128"/>
      <c r="F35" s="136"/>
      <c r="G35" s="136"/>
      <c r="H35" s="219"/>
      <c r="I35" s="219"/>
      <c r="J35" s="249"/>
    </row>
    <row r="36" spans="1:13" x14ac:dyDescent="0.2">
      <c r="A36" s="127"/>
      <c r="B36" s="399" t="s">
        <v>166</v>
      </c>
      <c r="C36" s="399"/>
      <c r="D36" s="399"/>
      <c r="E36" s="128"/>
      <c r="F36" s="130"/>
      <c r="G36" s="130"/>
      <c r="H36" s="219">
        <f>SUM(H37:H40)</f>
        <v>0</v>
      </c>
      <c r="I36" s="219">
        <f>SUM(I37:I40)</f>
        <v>0</v>
      </c>
      <c r="J36" s="247"/>
    </row>
    <row r="37" spans="1:13" x14ac:dyDescent="0.2">
      <c r="A37" s="131"/>
      <c r="B37" s="132"/>
      <c r="C37" s="401" t="s">
        <v>167</v>
      </c>
      <c r="D37" s="401"/>
      <c r="E37" s="128"/>
      <c r="F37" s="133"/>
      <c r="G37" s="133"/>
      <c r="H37" s="248">
        <v>0</v>
      </c>
      <c r="I37" s="248">
        <v>0</v>
      </c>
      <c r="J37" s="249"/>
    </row>
    <row r="38" spans="1:13" x14ac:dyDescent="0.2">
      <c r="A38" s="131"/>
      <c r="B38" s="132"/>
      <c r="C38" s="401" t="s">
        <v>168</v>
      </c>
      <c r="D38" s="401"/>
      <c r="E38" s="128"/>
      <c r="F38" s="133"/>
      <c r="G38" s="133"/>
      <c r="H38" s="248">
        <v>0</v>
      </c>
      <c r="I38" s="248">
        <v>0</v>
      </c>
      <c r="J38" s="249"/>
    </row>
    <row r="39" spans="1:13" x14ac:dyDescent="0.2">
      <c r="A39" s="131"/>
      <c r="B39" s="132"/>
      <c r="C39" s="401" t="s">
        <v>164</v>
      </c>
      <c r="D39" s="401"/>
      <c r="E39" s="128"/>
      <c r="F39" s="133"/>
      <c r="G39" s="133"/>
      <c r="H39" s="248">
        <v>0</v>
      </c>
      <c r="I39" s="248">
        <v>0</v>
      </c>
      <c r="J39" s="249"/>
    </row>
    <row r="40" spans="1:13" x14ac:dyDescent="0.2">
      <c r="A40" s="131"/>
      <c r="B40" s="128"/>
      <c r="C40" s="401" t="s">
        <v>165</v>
      </c>
      <c r="D40" s="401"/>
      <c r="E40" s="128"/>
      <c r="F40" s="133"/>
      <c r="G40" s="133"/>
      <c r="H40" s="248">
        <v>0</v>
      </c>
      <c r="I40" s="248">
        <v>0</v>
      </c>
      <c r="J40" s="249"/>
    </row>
    <row r="41" spans="1:13" ht="9.9499999999999993" customHeight="1" x14ac:dyDescent="0.2">
      <c r="A41" s="131"/>
      <c r="B41" s="128"/>
      <c r="C41" s="128"/>
      <c r="D41" s="134"/>
      <c r="E41" s="128"/>
      <c r="F41" s="136"/>
      <c r="G41" s="136"/>
      <c r="H41" s="219"/>
      <c r="I41" s="219"/>
      <c r="J41" s="249"/>
    </row>
    <row r="42" spans="1:13" x14ac:dyDescent="0.2">
      <c r="A42" s="138"/>
      <c r="B42" s="398" t="s">
        <v>171</v>
      </c>
      <c r="C42" s="398"/>
      <c r="D42" s="398"/>
      <c r="E42" s="139"/>
      <c r="F42" s="143"/>
      <c r="G42" s="143"/>
      <c r="H42" s="251">
        <f>+H31+H36</f>
        <v>798716140.88</v>
      </c>
      <c r="I42" s="251">
        <f>+I31+I36</f>
        <v>1028195370.6999999</v>
      </c>
      <c r="J42" s="252"/>
    </row>
    <row r="43" spans="1:13" x14ac:dyDescent="0.2">
      <c r="A43" s="131"/>
      <c r="B43" s="132"/>
      <c r="C43" s="132"/>
      <c r="D43" s="134"/>
      <c r="E43" s="128"/>
      <c r="F43" s="136"/>
      <c r="G43" s="136"/>
      <c r="H43" s="219"/>
      <c r="I43" s="219"/>
      <c r="J43" s="249"/>
    </row>
    <row r="44" spans="1:13" x14ac:dyDescent="0.2">
      <c r="A44" s="131"/>
      <c r="B44" s="399" t="s">
        <v>172</v>
      </c>
      <c r="C44" s="399"/>
      <c r="D44" s="399"/>
      <c r="E44" s="128"/>
      <c r="F44" s="133"/>
      <c r="G44" s="133"/>
      <c r="H44" s="250">
        <f>+ESF!J40-EADP!H42-EADP!H28</f>
        <v>534608299.86000001</v>
      </c>
      <c r="I44" s="250">
        <f>+ESF!I40-EADP!I42-EADP!I28</f>
        <v>671216723.11000001</v>
      </c>
      <c r="J44" s="249"/>
    </row>
    <row r="45" spans="1:13" x14ac:dyDescent="0.2">
      <c r="A45" s="131"/>
      <c r="B45" s="132"/>
      <c r="C45" s="132"/>
      <c r="D45" s="134"/>
      <c r="E45" s="128"/>
      <c r="F45" s="136"/>
      <c r="G45" s="136"/>
      <c r="H45" s="219"/>
      <c r="I45" s="219"/>
      <c r="J45" s="249"/>
    </row>
    <row r="46" spans="1:13" x14ac:dyDescent="0.2">
      <c r="A46" s="144"/>
      <c r="B46" s="403" t="s">
        <v>173</v>
      </c>
      <c r="C46" s="403"/>
      <c r="D46" s="403"/>
      <c r="E46" s="145"/>
      <c r="F46" s="146"/>
      <c r="G46" s="146"/>
      <c r="H46" s="253">
        <f>H28+H42+H44</f>
        <v>1333324440.74</v>
      </c>
      <c r="I46" s="253">
        <f>I28+I42+I44</f>
        <v>1699412093.8099999</v>
      </c>
      <c r="J46" s="254"/>
      <c r="L46" s="255"/>
      <c r="M46" s="255"/>
    </row>
    <row r="47" spans="1:13" ht="6" customHeight="1" x14ac:dyDescent="0.2">
      <c r="B47" s="400"/>
      <c r="C47" s="400"/>
      <c r="D47" s="400"/>
      <c r="E47" s="400"/>
      <c r="F47" s="400"/>
      <c r="G47" s="400"/>
      <c r="H47" s="400"/>
      <c r="I47" s="400"/>
      <c r="J47" s="400"/>
    </row>
    <row r="48" spans="1:13" ht="6" customHeight="1" x14ac:dyDescent="0.2">
      <c r="B48" s="147"/>
      <c r="C48" s="147"/>
      <c r="D48" s="148"/>
      <c r="E48" s="149"/>
      <c r="F48" s="148"/>
      <c r="G48" s="149"/>
      <c r="H48" s="149"/>
      <c r="I48" s="149"/>
    </row>
    <row r="49" spans="1:10" s="17" customFormat="1" ht="15" customHeight="1" x14ac:dyDescent="0.2">
      <c r="A49" s="21"/>
      <c r="B49" s="401" t="s">
        <v>237</v>
      </c>
      <c r="C49" s="401"/>
      <c r="D49" s="401"/>
      <c r="E49" s="401"/>
      <c r="F49" s="401"/>
      <c r="G49" s="401"/>
      <c r="H49" s="401"/>
      <c r="I49" s="401"/>
      <c r="J49" s="401"/>
    </row>
    <row r="50" spans="1:10" s="17" customFormat="1" ht="28.5" customHeight="1" x14ac:dyDescent="0.35">
      <c r="A50" s="21"/>
      <c r="B50" s="134"/>
      <c r="C50" s="150"/>
      <c r="D50" s="151"/>
      <c r="E50" s="151"/>
      <c r="F50" s="21"/>
      <c r="G50" s="152"/>
      <c r="H50" s="153" t="str">
        <f>IF(H46=ESF!J40," ","ERROR")</f>
        <v xml:space="preserve"> </v>
      </c>
      <c r="I50" s="153" t="str">
        <f>IF(I46=ESF!I40," ","ERROR")</f>
        <v xml:space="preserve"> </v>
      </c>
      <c r="J50" s="151"/>
    </row>
    <row r="51" spans="1:10" s="17" customFormat="1" ht="25.5" customHeight="1" x14ac:dyDescent="0.2">
      <c r="A51" s="21"/>
      <c r="B51" s="134"/>
      <c r="C51" s="404"/>
      <c r="D51" s="404"/>
      <c r="E51" s="151"/>
      <c r="F51" s="255"/>
      <c r="G51" s="405"/>
      <c r="H51" s="405"/>
      <c r="I51" s="151"/>
      <c r="J51" s="151"/>
    </row>
    <row r="52" spans="1:10" s="17" customFormat="1" ht="14.1" customHeight="1" x14ac:dyDescent="0.2">
      <c r="A52" s="21"/>
      <c r="B52" s="137"/>
      <c r="C52" s="280"/>
      <c r="D52" s="280"/>
      <c r="E52" s="282"/>
      <c r="F52" s="282"/>
      <c r="G52" s="406"/>
      <c r="H52" s="406"/>
      <c r="I52" s="128"/>
      <c r="J52" s="151"/>
    </row>
    <row r="53" spans="1:10" s="17" customFormat="1" ht="14.1" customHeight="1" x14ac:dyDescent="0.2">
      <c r="A53" s="21"/>
      <c r="B53" s="154"/>
      <c r="C53" s="407"/>
      <c r="D53" s="407"/>
      <c r="E53" s="407"/>
      <c r="F53" s="407"/>
      <c r="G53" s="402"/>
      <c r="H53" s="402"/>
      <c r="I53" s="128"/>
      <c r="J53" s="151"/>
    </row>
  </sheetData>
  <sheetProtection selectLockedCells="1"/>
  <mergeCells count="44">
    <mergeCell ref="G53:H53"/>
    <mergeCell ref="B46:D46"/>
    <mergeCell ref="B47:J47"/>
    <mergeCell ref="B49:J49"/>
    <mergeCell ref="C51:D51"/>
    <mergeCell ref="G51:H51"/>
    <mergeCell ref="G52:H52"/>
    <mergeCell ref="C53:F53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0.39370078740157483" right="0.39370078740157483" top="0.39370078740157483" bottom="0.59055118110236227" header="0" footer="0"/>
  <pageSetup scale="80" orientation="landscape" r:id="rId1"/>
  <ignoredErrors>
    <ignoredError sqref="H44:I4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B43" sqref="B43:I43"/>
    </sheetView>
  </sheetViews>
  <sheetFormatPr baseColWidth="10" defaultRowHeight="12" x14ac:dyDescent="0.2"/>
  <cols>
    <col min="1" max="1" width="3.7109375" style="155" customWidth="1"/>
    <col min="2" max="2" width="11.7109375" style="166" customWidth="1"/>
    <col min="3" max="3" width="57.42578125" style="166" customWidth="1"/>
    <col min="4" max="6" width="18.7109375" style="167" customWidth="1"/>
    <col min="7" max="7" width="15.85546875" style="167" customWidth="1"/>
    <col min="8" max="8" width="16.140625" style="167" customWidth="1"/>
    <col min="9" max="9" width="3.28515625" style="155" customWidth="1"/>
    <col min="10" max="10" width="13.28515625" style="16" bestFit="1" customWidth="1"/>
    <col min="11" max="11" width="14.7109375" style="16" bestFit="1" customWidth="1"/>
    <col min="12" max="13" width="11.42578125" style="16"/>
    <col min="14" max="14" width="12.85546875" style="16" bestFit="1" customWidth="1"/>
    <col min="15" max="16384" width="11.42578125" style="16"/>
  </cols>
  <sheetData>
    <row r="1" spans="1:9" ht="6" customHeight="1" x14ac:dyDescent="0.2">
      <c r="A1" s="18"/>
      <c r="B1" s="25"/>
      <c r="C1" s="18"/>
      <c r="D1" s="408"/>
      <c r="E1" s="408"/>
      <c r="F1" s="409"/>
      <c r="G1" s="409"/>
      <c r="H1" s="409"/>
      <c r="I1" s="409"/>
    </row>
    <row r="2" spans="1:9" s="28" customFormat="1" ht="6" customHeight="1" x14ac:dyDescent="0.2">
      <c r="B2" s="29"/>
    </row>
    <row r="3" spans="1:9" s="28" customFormat="1" ht="14.1" customHeight="1" x14ac:dyDescent="0.2">
      <c r="B3" s="31"/>
      <c r="C3" s="349"/>
      <c r="D3" s="349"/>
      <c r="E3" s="349"/>
      <c r="F3" s="349"/>
      <c r="G3" s="349"/>
      <c r="H3" s="31"/>
      <c r="I3" s="31"/>
    </row>
    <row r="4" spans="1:9" ht="14.1" customHeight="1" x14ac:dyDescent="0.2">
      <c r="B4" s="31"/>
      <c r="C4" s="349" t="s">
        <v>132</v>
      </c>
      <c r="D4" s="349"/>
      <c r="E4" s="349"/>
      <c r="F4" s="349"/>
      <c r="G4" s="349"/>
      <c r="H4" s="31"/>
      <c r="I4" s="31"/>
    </row>
    <row r="5" spans="1:9" ht="14.1" customHeight="1" x14ac:dyDescent="0.2">
      <c r="B5" s="31"/>
      <c r="C5" s="349" t="s">
        <v>245</v>
      </c>
      <c r="D5" s="349"/>
      <c r="E5" s="349"/>
      <c r="F5" s="349"/>
      <c r="G5" s="349"/>
      <c r="H5" s="31"/>
      <c r="I5" s="31"/>
    </row>
    <row r="6" spans="1:9" ht="14.1" customHeight="1" x14ac:dyDescent="0.2">
      <c r="B6" s="31"/>
      <c r="C6" s="349" t="s">
        <v>133</v>
      </c>
      <c r="D6" s="349"/>
      <c r="E6" s="349"/>
      <c r="F6" s="349"/>
      <c r="G6" s="349"/>
      <c r="H6" s="31"/>
      <c r="I6" s="31"/>
    </row>
    <row r="7" spans="1:9" s="28" customFormat="1" ht="3" customHeight="1" x14ac:dyDescent="0.2">
      <c r="A7" s="33"/>
      <c r="B7" s="34"/>
      <c r="C7" s="410"/>
      <c r="D7" s="410"/>
      <c r="E7" s="410"/>
      <c r="F7" s="410"/>
      <c r="G7" s="410"/>
      <c r="H7" s="410"/>
      <c r="I7" s="410"/>
    </row>
    <row r="8" spans="1:9" ht="20.100000000000001" customHeight="1" x14ac:dyDescent="0.2">
      <c r="A8" s="33"/>
      <c r="B8" s="34"/>
      <c r="C8" s="377" t="s">
        <v>214</v>
      </c>
      <c r="D8" s="377"/>
      <c r="E8" s="377"/>
      <c r="F8" s="377"/>
      <c r="G8" s="377"/>
      <c r="H8" s="271"/>
      <c r="I8" s="271"/>
    </row>
    <row r="9" spans="1:9" ht="3" customHeight="1" x14ac:dyDescent="0.2">
      <c r="A9" s="33"/>
      <c r="B9" s="33"/>
      <c r="C9" s="33" t="s">
        <v>134</v>
      </c>
      <c r="D9" s="33"/>
      <c r="E9" s="33"/>
      <c r="F9" s="33"/>
      <c r="G9" s="33"/>
      <c r="H9" s="33"/>
      <c r="I9" s="33"/>
    </row>
    <row r="10" spans="1:9" s="28" customFormat="1" ht="3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</row>
    <row r="11" spans="1:9" s="28" customFormat="1" ht="48" x14ac:dyDescent="0.2">
      <c r="A11" s="156"/>
      <c r="B11" s="336" t="s">
        <v>76</v>
      </c>
      <c r="C11" s="336"/>
      <c r="D11" s="157" t="s">
        <v>49</v>
      </c>
      <c r="E11" s="157" t="s">
        <v>135</v>
      </c>
      <c r="F11" s="157" t="s">
        <v>136</v>
      </c>
      <c r="G11" s="157" t="s">
        <v>137</v>
      </c>
      <c r="H11" s="157" t="s">
        <v>138</v>
      </c>
      <c r="I11" s="158"/>
    </row>
    <row r="12" spans="1:9" s="28" customFormat="1" ht="3" customHeight="1" x14ac:dyDescent="0.2">
      <c r="A12" s="159"/>
      <c r="B12" s="33"/>
      <c r="C12" s="33"/>
      <c r="D12" s="33"/>
      <c r="E12" s="33"/>
      <c r="F12" s="33"/>
      <c r="G12" s="33"/>
      <c r="H12" s="33"/>
      <c r="I12" s="160"/>
    </row>
    <row r="13" spans="1:9" s="28" customFormat="1" ht="3" customHeight="1" x14ac:dyDescent="0.2">
      <c r="A13" s="41"/>
      <c r="B13" s="161"/>
      <c r="C13" s="45"/>
      <c r="D13" s="44"/>
      <c r="E13" s="42"/>
      <c r="F13" s="43"/>
      <c r="G13" s="29"/>
      <c r="H13" s="161"/>
      <c r="I13" s="162"/>
    </row>
    <row r="14" spans="1:9" x14ac:dyDescent="0.2">
      <c r="A14" s="51"/>
      <c r="B14" s="339" t="s">
        <v>58</v>
      </c>
      <c r="C14" s="339"/>
      <c r="D14" s="257">
        <v>0</v>
      </c>
      <c r="E14" s="257">
        <f>+ESF!J56</f>
        <v>0</v>
      </c>
      <c r="F14" s="257">
        <f>+ESF!I56-ESF!J56</f>
        <v>0</v>
      </c>
      <c r="G14" s="257">
        <v>0</v>
      </c>
      <c r="H14" s="258">
        <f>SUM(D14:G14)</f>
        <v>0</v>
      </c>
      <c r="I14" s="259"/>
    </row>
    <row r="15" spans="1:9" ht="9.9499999999999993" customHeight="1" x14ac:dyDescent="0.2">
      <c r="A15" s="51"/>
      <c r="B15" s="163"/>
      <c r="C15" s="44"/>
      <c r="D15" s="260"/>
      <c r="E15" s="260"/>
      <c r="F15" s="260"/>
      <c r="G15" s="260"/>
      <c r="H15" s="260"/>
      <c r="I15" s="259"/>
    </row>
    <row r="16" spans="1:9" x14ac:dyDescent="0.2">
      <c r="A16" s="51"/>
      <c r="B16" s="411" t="s">
        <v>139</v>
      </c>
      <c r="C16" s="411"/>
      <c r="D16" s="261">
        <f>SUM(D17:D19)</f>
        <v>3458069925.02</v>
      </c>
      <c r="E16" s="261">
        <f>SUM(E17:E19)</f>
        <v>0</v>
      </c>
      <c r="F16" s="261">
        <f>SUM(F17:F19)</f>
        <v>0</v>
      </c>
      <c r="G16" s="261">
        <f>SUM(G17:G19)</f>
        <v>0</v>
      </c>
      <c r="H16" s="261">
        <f>SUM(D16:G16)</f>
        <v>3458069925.02</v>
      </c>
      <c r="I16" s="259"/>
    </row>
    <row r="17" spans="1:11" x14ac:dyDescent="0.2">
      <c r="A17" s="41"/>
      <c r="B17" s="337" t="s">
        <v>140</v>
      </c>
      <c r="C17" s="337"/>
      <c r="D17" s="262">
        <f>+ESF!J46</f>
        <v>3416718584.21</v>
      </c>
      <c r="E17" s="262">
        <v>0</v>
      </c>
      <c r="F17" s="262">
        <v>0</v>
      </c>
      <c r="G17" s="262">
        <v>0</v>
      </c>
      <c r="H17" s="260">
        <f t="shared" ref="H17:H25" si="0">SUM(D17:G17)</f>
        <v>3416718584.21</v>
      </c>
      <c r="I17" s="259"/>
    </row>
    <row r="18" spans="1:11" x14ac:dyDescent="0.2">
      <c r="A18" s="41"/>
      <c r="B18" s="337" t="s">
        <v>51</v>
      </c>
      <c r="C18" s="337"/>
      <c r="D18" s="262">
        <f>+ESF!J47</f>
        <v>41351340.810000002</v>
      </c>
      <c r="E18" s="262">
        <v>0</v>
      </c>
      <c r="F18" s="262">
        <v>0</v>
      </c>
      <c r="G18" s="262">
        <v>0</v>
      </c>
      <c r="H18" s="260">
        <f t="shared" si="0"/>
        <v>41351340.810000002</v>
      </c>
      <c r="I18" s="259"/>
    </row>
    <row r="19" spans="1:11" x14ac:dyDescent="0.2">
      <c r="A19" s="41"/>
      <c r="B19" s="337" t="s">
        <v>141</v>
      </c>
      <c r="C19" s="337"/>
      <c r="D19" s="262">
        <v>0</v>
      </c>
      <c r="E19" s="262">
        <v>0</v>
      </c>
      <c r="F19" s="262">
        <v>0</v>
      </c>
      <c r="G19" s="262">
        <v>0</v>
      </c>
      <c r="H19" s="260">
        <f t="shared" si="0"/>
        <v>0</v>
      </c>
      <c r="I19" s="259"/>
    </row>
    <row r="20" spans="1:11" ht="9.9499999999999993" customHeight="1" x14ac:dyDescent="0.2">
      <c r="A20" s="51"/>
      <c r="B20" s="163"/>
      <c r="C20" s="44"/>
      <c r="D20" s="260"/>
      <c r="E20" s="260"/>
      <c r="F20" s="260"/>
      <c r="G20" s="260"/>
      <c r="H20" s="260"/>
      <c r="I20" s="259"/>
    </row>
    <row r="21" spans="1:11" x14ac:dyDescent="0.2">
      <c r="A21" s="51"/>
      <c r="B21" s="411" t="s">
        <v>142</v>
      </c>
      <c r="C21" s="411"/>
      <c r="D21" s="261">
        <f>SUM(D22:D25)</f>
        <v>0</v>
      </c>
      <c r="E21" s="261">
        <f>SUM(E22:E25)</f>
        <v>2823989021.3899999</v>
      </c>
      <c r="F21" s="261">
        <f>SUM(F22:F25)</f>
        <v>789041043.68000412</v>
      </c>
      <c r="G21" s="261">
        <f>SUM(G22:G25)</f>
        <v>0</v>
      </c>
      <c r="H21" s="261">
        <f t="shared" si="0"/>
        <v>3613030065.070004</v>
      </c>
      <c r="I21" s="259"/>
    </row>
    <row r="22" spans="1:11" x14ac:dyDescent="0.2">
      <c r="A22" s="41"/>
      <c r="B22" s="337" t="s">
        <v>143</v>
      </c>
      <c r="C22" s="337"/>
      <c r="D22" s="262">
        <v>0</v>
      </c>
      <c r="E22" s="262">
        <v>0</v>
      </c>
      <c r="F22" s="262">
        <f>+ESF!J52</f>
        <v>789041043.68000412</v>
      </c>
      <c r="G22" s="262">
        <v>0</v>
      </c>
      <c r="H22" s="260">
        <f t="shared" si="0"/>
        <v>789041043.68000412</v>
      </c>
      <c r="I22" s="259"/>
    </row>
    <row r="23" spans="1:11" x14ac:dyDescent="0.2">
      <c r="A23" s="41"/>
      <c r="B23" s="337" t="s">
        <v>55</v>
      </c>
      <c r="C23" s="337"/>
      <c r="D23" s="262">
        <v>0</v>
      </c>
      <c r="E23" s="262">
        <f>+ESF!J53</f>
        <v>2823989021.3899999</v>
      </c>
      <c r="F23" s="262">
        <v>0</v>
      </c>
      <c r="G23" s="262">
        <v>0</v>
      </c>
      <c r="H23" s="260">
        <f t="shared" si="0"/>
        <v>2823989021.3899999</v>
      </c>
      <c r="I23" s="259"/>
    </row>
    <row r="24" spans="1:11" x14ac:dyDescent="0.2">
      <c r="A24" s="41"/>
      <c r="B24" s="337" t="s">
        <v>144</v>
      </c>
      <c r="C24" s="337"/>
      <c r="D24" s="262">
        <v>0</v>
      </c>
      <c r="E24" s="262">
        <v>0</v>
      </c>
      <c r="F24" s="262">
        <v>0</v>
      </c>
      <c r="G24" s="262">
        <v>0</v>
      </c>
      <c r="H24" s="260">
        <f t="shared" si="0"/>
        <v>0</v>
      </c>
      <c r="I24" s="259"/>
    </row>
    <row r="25" spans="1:11" x14ac:dyDescent="0.2">
      <c r="A25" s="41"/>
      <c r="B25" s="337" t="s">
        <v>57</v>
      </c>
      <c r="C25" s="337"/>
      <c r="D25" s="262">
        <v>0</v>
      </c>
      <c r="E25" s="262">
        <v>0</v>
      </c>
      <c r="F25" s="262">
        <v>0</v>
      </c>
      <c r="G25" s="262">
        <v>0</v>
      </c>
      <c r="H25" s="260">
        <f t="shared" si="0"/>
        <v>0</v>
      </c>
      <c r="I25" s="259"/>
    </row>
    <row r="26" spans="1:11" ht="9.9499999999999993" customHeight="1" x14ac:dyDescent="0.2">
      <c r="A26" s="51"/>
      <c r="B26" s="163"/>
      <c r="C26" s="44"/>
      <c r="D26" s="260"/>
      <c r="E26" s="260"/>
      <c r="F26" s="260"/>
      <c r="G26" s="260"/>
      <c r="H26" s="260"/>
      <c r="I26" s="259"/>
    </row>
    <row r="27" spans="1:11" ht="18.75" thickBot="1" x14ac:dyDescent="0.3">
      <c r="A27" s="51"/>
      <c r="B27" s="412" t="s">
        <v>238</v>
      </c>
      <c r="C27" s="412"/>
      <c r="D27" s="263">
        <f>D14+D16+D21</f>
        <v>3458069925.02</v>
      </c>
      <c r="E27" s="263">
        <f>E14+E16+E21</f>
        <v>2823989021.3899999</v>
      </c>
      <c r="F27" s="263">
        <f>F16+F21</f>
        <v>789041043.68000412</v>
      </c>
      <c r="G27" s="263">
        <f>G14+G16+G21</f>
        <v>0</v>
      </c>
      <c r="H27" s="263">
        <f>SUM(D27:G27)</f>
        <v>7071099990.090004</v>
      </c>
      <c r="I27" s="259"/>
      <c r="J27" s="224"/>
      <c r="K27" s="164" t="str">
        <f>IF(H27=ESF!J63," ","ERROR")</f>
        <v xml:space="preserve"> </v>
      </c>
    </row>
    <row r="28" spans="1:11" x14ac:dyDescent="0.2">
      <c r="A28" s="41"/>
      <c r="B28" s="44"/>
      <c r="C28" s="43"/>
      <c r="D28" s="260"/>
      <c r="E28" s="260"/>
      <c r="F28" s="260"/>
      <c r="G28" s="260"/>
      <c r="H28" s="260"/>
      <c r="I28" s="259"/>
    </row>
    <row r="29" spans="1:11" x14ac:dyDescent="0.2">
      <c r="A29" s="51"/>
      <c r="B29" s="411" t="s">
        <v>207</v>
      </c>
      <c r="C29" s="411"/>
      <c r="D29" s="261">
        <f>SUM(D30:D32)</f>
        <v>-70272111.579999804</v>
      </c>
      <c r="E29" s="261">
        <f>SUM(E30:E32)</f>
        <v>0</v>
      </c>
      <c r="F29" s="261">
        <f>SUM(F30:F32)</f>
        <v>0</v>
      </c>
      <c r="G29" s="261">
        <f>SUM(G30:G32)</f>
        <v>0</v>
      </c>
      <c r="H29" s="261">
        <f>SUM(D29:G29)</f>
        <v>-70272111.579999804</v>
      </c>
      <c r="I29" s="259"/>
    </row>
    <row r="30" spans="1:11" x14ac:dyDescent="0.2">
      <c r="A30" s="41"/>
      <c r="B30" s="337" t="s">
        <v>50</v>
      </c>
      <c r="C30" s="337"/>
      <c r="D30" s="262">
        <f>+ESF!I46-ESF!J46</f>
        <v>-104180351.44999981</v>
      </c>
      <c r="E30" s="262">
        <v>0</v>
      </c>
      <c r="F30" s="262">
        <v>0</v>
      </c>
      <c r="G30" s="262">
        <v>0</v>
      </c>
      <c r="H30" s="260">
        <f>SUM(D30:G30)</f>
        <v>-104180351.44999981</v>
      </c>
      <c r="I30" s="259"/>
    </row>
    <row r="31" spans="1:11" x14ac:dyDescent="0.2">
      <c r="A31" s="41"/>
      <c r="B31" s="337" t="s">
        <v>51</v>
      </c>
      <c r="C31" s="337"/>
      <c r="D31" s="262">
        <f>+ESF!I47-ESF!J47</f>
        <v>33908239.870000005</v>
      </c>
      <c r="E31" s="262">
        <v>0</v>
      </c>
      <c r="F31" s="262">
        <v>0</v>
      </c>
      <c r="G31" s="262">
        <v>0</v>
      </c>
      <c r="H31" s="260">
        <f>SUM(D31:G31)</f>
        <v>33908239.870000005</v>
      </c>
      <c r="I31" s="259"/>
    </row>
    <row r="32" spans="1:11" x14ac:dyDescent="0.2">
      <c r="A32" s="41"/>
      <c r="B32" s="337" t="s">
        <v>141</v>
      </c>
      <c r="C32" s="337"/>
      <c r="D32" s="262">
        <v>0</v>
      </c>
      <c r="E32" s="262">
        <v>0</v>
      </c>
      <c r="F32" s="262">
        <v>0</v>
      </c>
      <c r="G32" s="262">
        <v>0</v>
      </c>
      <c r="H32" s="260">
        <f>SUM(D32:G32)</f>
        <v>0</v>
      </c>
      <c r="I32" s="259"/>
    </row>
    <row r="33" spans="1:14" ht="9.9499999999999993" customHeight="1" x14ac:dyDescent="0.2">
      <c r="A33" s="51"/>
      <c r="B33" s="163"/>
      <c r="C33" s="44"/>
      <c r="D33" s="260"/>
      <c r="E33" s="260"/>
      <c r="F33" s="260"/>
      <c r="G33" s="260"/>
      <c r="H33" s="260"/>
      <c r="I33" s="259"/>
      <c r="K33" s="224"/>
    </row>
    <row r="34" spans="1:14" x14ac:dyDescent="0.2">
      <c r="A34" s="51" t="s">
        <v>134</v>
      </c>
      <c r="B34" s="411" t="s">
        <v>206</v>
      </c>
      <c r="C34" s="411"/>
      <c r="D34" s="261">
        <f>SUM(D35:D38)</f>
        <v>0</v>
      </c>
      <c r="E34" s="261">
        <f>SUM(E35:E38)</f>
        <v>-53001662.650000095</v>
      </c>
      <c r="F34" s="261">
        <f>SUM(F35:F38)</f>
        <v>625798025.90999985</v>
      </c>
      <c r="G34" s="261">
        <f>SUM(G35:G38)</f>
        <v>0</v>
      </c>
      <c r="H34" s="261">
        <f>SUM(D34:G34)</f>
        <v>572796363.25999975</v>
      </c>
      <c r="I34" s="259"/>
      <c r="K34" s="224"/>
    </row>
    <row r="35" spans="1:14" x14ac:dyDescent="0.2">
      <c r="A35" s="41"/>
      <c r="B35" s="337" t="s">
        <v>143</v>
      </c>
      <c r="C35" s="337"/>
      <c r="D35" s="262">
        <v>0</v>
      </c>
      <c r="E35" s="262">
        <v>0</v>
      </c>
      <c r="F35" s="262">
        <f>+ESF!I52</f>
        <v>625798025.90999985</v>
      </c>
      <c r="G35" s="262">
        <v>0</v>
      </c>
      <c r="H35" s="260">
        <f>SUM(D35:G35)</f>
        <v>625798025.90999985</v>
      </c>
      <c r="I35" s="259"/>
      <c r="K35" s="224"/>
    </row>
    <row r="36" spans="1:14" x14ac:dyDescent="0.2">
      <c r="A36" s="41"/>
      <c r="B36" s="337" t="s">
        <v>55</v>
      </c>
      <c r="C36" s="337"/>
      <c r="D36" s="262">
        <v>0</v>
      </c>
      <c r="E36" s="262">
        <f>+ESF!I53-ESF!J53</f>
        <v>-57298863.650000095</v>
      </c>
      <c r="F36" s="262">
        <v>0</v>
      </c>
      <c r="G36" s="262">
        <v>0</v>
      </c>
      <c r="H36" s="260">
        <f>SUM(D36:G36)</f>
        <v>-57298863.650000095</v>
      </c>
      <c r="I36" s="259"/>
    </row>
    <row r="37" spans="1:14" x14ac:dyDescent="0.2">
      <c r="A37" s="41"/>
      <c r="B37" s="337" t="s">
        <v>144</v>
      </c>
      <c r="C37" s="337"/>
      <c r="D37" s="262">
        <v>0</v>
      </c>
      <c r="E37" s="262">
        <f>+ESF!I54</f>
        <v>4297201</v>
      </c>
      <c r="F37" s="262">
        <v>0</v>
      </c>
      <c r="G37" s="262">
        <v>0</v>
      </c>
      <c r="H37" s="260">
        <f>SUM(D37:G37)</f>
        <v>4297201</v>
      </c>
      <c r="I37" s="259"/>
    </row>
    <row r="38" spans="1:14" x14ac:dyDescent="0.2">
      <c r="A38" s="41"/>
      <c r="B38" s="337" t="s">
        <v>57</v>
      </c>
      <c r="C38" s="337"/>
      <c r="D38" s="262">
        <v>0</v>
      </c>
      <c r="E38" s="262">
        <v>0</v>
      </c>
      <c r="F38" s="262">
        <v>0</v>
      </c>
      <c r="G38" s="262">
        <v>0</v>
      </c>
      <c r="H38" s="260">
        <f>SUM(D38:G38)</f>
        <v>0</v>
      </c>
      <c r="I38" s="259"/>
    </row>
    <row r="39" spans="1:14" ht="9.9499999999999993" customHeight="1" x14ac:dyDescent="0.2">
      <c r="A39" s="51"/>
      <c r="B39" s="163"/>
      <c r="C39" s="44"/>
      <c r="D39" s="260"/>
      <c r="E39" s="260"/>
      <c r="F39" s="260"/>
      <c r="G39" s="260"/>
      <c r="H39" s="260"/>
      <c r="I39" s="259"/>
    </row>
    <row r="40" spans="1:14" ht="18" x14ac:dyDescent="0.25">
      <c r="A40" s="165"/>
      <c r="B40" s="413" t="s">
        <v>239</v>
      </c>
      <c r="C40" s="413"/>
      <c r="D40" s="264">
        <f>D27+D29+D34</f>
        <v>3387797813.4400001</v>
      </c>
      <c r="E40" s="264">
        <f>E27+E29+E34</f>
        <v>2770987358.7399998</v>
      </c>
      <c r="F40" s="264">
        <f>F14+F34</f>
        <v>625798025.90999985</v>
      </c>
      <c r="G40" s="264">
        <f>G27+G29+G34</f>
        <v>0</v>
      </c>
      <c r="H40" s="264">
        <f>SUM(D40:G40)</f>
        <v>6784583198.0900002</v>
      </c>
      <c r="I40" s="265"/>
      <c r="K40" s="164" t="str">
        <f>IF(H40=ESF!I63," ","ERROR")</f>
        <v xml:space="preserve"> </v>
      </c>
      <c r="N40" s="224"/>
    </row>
    <row r="41" spans="1:14" ht="6" customHeight="1" x14ac:dyDescent="0.2">
      <c r="A41" s="333"/>
      <c r="B41" s="333"/>
      <c r="C41" s="333"/>
      <c r="D41" s="333"/>
      <c r="E41" s="333"/>
      <c r="F41" s="333"/>
      <c r="G41" s="333"/>
      <c r="H41" s="333"/>
      <c r="I41" s="334"/>
    </row>
    <row r="42" spans="1:14" ht="6" customHeight="1" x14ac:dyDescent="0.2">
      <c r="A42" s="61"/>
      <c r="B42" s="283"/>
      <c r="C42" s="283"/>
      <c r="D42" s="283"/>
      <c r="E42" s="283"/>
      <c r="F42" s="284"/>
      <c r="G42" s="284"/>
      <c r="H42" s="284"/>
      <c r="I42" s="331"/>
    </row>
    <row r="43" spans="1:14" ht="15" customHeight="1" x14ac:dyDescent="0.2">
      <c r="A43" s="28"/>
      <c r="B43" s="351" t="s">
        <v>237</v>
      </c>
      <c r="C43" s="351"/>
      <c r="D43" s="351"/>
      <c r="E43" s="351"/>
      <c r="F43" s="351"/>
      <c r="G43" s="351"/>
      <c r="H43" s="351"/>
      <c r="I43" s="351"/>
      <c r="J43" s="43"/>
    </row>
    <row r="44" spans="1:14" ht="9.75" customHeight="1" x14ac:dyDescent="0.2">
      <c r="A44" s="28"/>
      <c r="B44" s="43"/>
      <c r="C44" s="61"/>
      <c r="D44" s="62"/>
      <c r="E44" s="62"/>
      <c r="F44" s="28"/>
      <c r="G44" s="63"/>
      <c r="H44" s="61"/>
      <c r="I44" s="62"/>
      <c r="J44" s="62"/>
    </row>
    <row r="45" spans="1:14" ht="50.1" customHeight="1" x14ac:dyDescent="0.2">
      <c r="A45" s="28"/>
      <c r="B45" s="43"/>
      <c r="C45" s="201"/>
      <c r="D45" s="201"/>
      <c r="E45" s="414"/>
      <c r="F45" s="414"/>
      <c r="G45" s="414"/>
      <c r="H45" s="70"/>
      <c r="I45" s="62"/>
      <c r="J45" s="62"/>
    </row>
    <row r="46" spans="1:14" ht="14.1" customHeight="1" x14ac:dyDescent="0.2">
      <c r="A46" s="28"/>
      <c r="B46" s="65"/>
      <c r="C46" s="278"/>
      <c r="D46" s="280"/>
      <c r="E46" s="406"/>
      <c r="F46" s="406"/>
      <c r="G46" s="406"/>
      <c r="H46" s="23"/>
      <c r="I46" s="44"/>
      <c r="J46" s="62"/>
    </row>
    <row r="47" spans="1:14" ht="14.1" customHeight="1" x14ac:dyDescent="0.2">
      <c r="A47" s="28"/>
      <c r="B47" s="67"/>
      <c r="C47" s="279"/>
      <c r="D47" s="281"/>
      <c r="E47" s="402"/>
      <c r="F47" s="402"/>
      <c r="G47" s="402"/>
      <c r="H47" s="24"/>
      <c r="I47" s="44"/>
      <c r="J47" s="62"/>
    </row>
    <row r="48" spans="1:14" x14ac:dyDescent="0.2">
      <c r="C48" s="283"/>
      <c r="D48" s="284"/>
      <c r="E48" s="284"/>
      <c r="F48" s="284"/>
      <c r="G48" s="284"/>
    </row>
  </sheetData>
  <sheetProtection formatCells="0" selectLockedCells="1"/>
  <mergeCells count="35">
    <mergeCell ref="B40:C40"/>
    <mergeCell ref="B43:I43"/>
    <mergeCell ref="E46:G46"/>
    <mergeCell ref="E45:G45"/>
    <mergeCell ref="E47:G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0.39370078740157483" right="0.39370078740157483" top="0.39370078740157483" bottom="0.59055118110236227" header="0" footer="0"/>
  <pageSetup scale="79" orientation="landscape" r:id="rId1"/>
  <ignoredErrors>
    <ignoredError sqref="E14:F14 D17:D18 E23 D30:D31 F22 E36" unlockedFormula="1"/>
    <ignoredError sqref="F27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WhiteSpace="0" topLeftCell="A28" zoomScaleNormal="100" workbookViewId="0">
      <selection activeCell="I33" sqref="I33"/>
    </sheetView>
  </sheetViews>
  <sheetFormatPr baseColWidth="10" defaultRowHeight="12" x14ac:dyDescent="0.2"/>
  <cols>
    <col min="1" max="1" width="1.28515625" style="70" customWidth="1"/>
    <col min="2" max="3" width="3.7109375" style="70" customWidth="1"/>
    <col min="4" max="4" width="3.42578125" style="70" customWidth="1"/>
    <col min="5" max="5" width="23.85546875" style="70" customWidth="1"/>
    <col min="6" max="6" width="21.42578125" style="70" customWidth="1"/>
    <col min="7" max="7" width="17.28515625" style="70" customWidth="1"/>
    <col min="8" max="9" width="18.7109375" style="237" customWidth="1"/>
    <col min="10" max="10" width="3.7109375" style="70" customWidth="1"/>
    <col min="11" max="11" width="1" style="16" customWidth="1"/>
    <col min="12" max="12" width="11.42578125" style="16"/>
    <col min="13" max="13" width="20.140625" style="16" bestFit="1" customWidth="1"/>
    <col min="14" max="16384" width="11.42578125" style="16"/>
  </cols>
  <sheetData>
    <row r="1" spans="1:10" s="28" customFormat="1" ht="16.5" customHeight="1" x14ac:dyDescent="0.2">
      <c r="B1" s="71"/>
      <c r="C1" s="71"/>
      <c r="D1" s="347"/>
      <c r="E1" s="347"/>
      <c r="F1" s="347"/>
      <c r="G1" s="347"/>
      <c r="H1" s="347"/>
      <c r="I1" s="347"/>
      <c r="J1" s="347"/>
    </row>
    <row r="2" spans="1:10" ht="15" customHeight="1" x14ac:dyDescent="0.2">
      <c r="B2" s="71"/>
      <c r="C2" s="71"/>
      <c r="D2" s="347" t="s">
        <v>174</v>
      </c>
      <c r="E2" s="347"/>
      <c r="F2" s="347"/>
      <c r="G2" s="347"/>
      <c r="H2" s="347"/>
      <c r="I2" s="347"/>
      <c r="J2" s="347"/>
    </row>
    <row r="3" spans="1:10" ht="15" customHeight="1" x14ac:dyDescent="0.2">
      <c r="B3" s="71"/>
      <c r="C3" s="71"/>
      <c r="D3" s="347" t="s">
        <v>243</v>
      </c>
      <c r="E3" s="347"/>
      <c r="F3" s="347"/>
      <c r="G3" s="347"/>
      <c r="H3" s="347"/>
      <c r="I3" s="347"/>
      <c r="J3" s="347"/>
    </row>
    <row r="4" spans="1:10" ht="16.5" customHeight="1" x14ac:dyDescent="0.2">
      <c r="B4" s="71"/>
      <c r="C4" s="71"/>
      <c r="D4" s="347" t="s">
        <v>1</v>
      </c>
      <c r="E4" s="347"/>
      <c r="F4" s="347"/>
      <c r="G4" s="347"/>
      <c r="H4" s="347"/>
      <c r="I4" s="347"/>
      <c r="J4" s="347"/>
    </row>
    <row r="5" spans="1:10" ht="3" customHeight="1" x14ac:dyDescent="0.2">
      <c r="C5" s="74"/>
      <c r="D5" s="168"/>
      <c r="E5" s="168"/>
      <c r="F5" s="73"/>
      <c r="G5" s="73"/>
      <c r="H5" s="228"/>
      <c r="I5" s="228"/>
      <c r="J5" s="73"/>
    </row>
    <row r="6" spans="1:10" ht="19.5" customHeight="1" x14ac:dyDescent="0.2">
      <c r="A6" s="33"/>
      <c r="B6" s="349"/>
      <c r="C6" s="349"/>
      <c r="D6" s="349"/>
      <c r="E6" s="377" t="s">
        <v>215</v>
      </c>
      <c r="F6" s="377"/>
      <c r="G6" s="377"/>
      <c r="H6" s="377"/>
      <c r="I6" s="377"/>
      <c r="J6" s="270"/>
    </row>
    <row r="7" spans="1:10" s="28" customFormat="1" ht="5.0999999999999996" customHeight="1" x14ac:dyDescent="0.2">
      <c r="A7" s="70"/>
      <c r="B7" s="74"/>
      <c r="C7" s="74"/>
      <c r="D7" s="168"/>
      <c r="E7" s="168"/>
      <c r="F7" s="74"/>
      <c r="G7" s="74"/>
      <c r="H7" s="229"/>
      <c r="I7" s="229"/>
      <c r="J7" s="168"/>
    </row>
    <row r="8" spans="1:10" s="28" customFormat="1" ht="3" customHeight="1" x14ac:dyDescent="0.2">
      <c r="A8" s="70"/>
      <c r="B8" s="70"/>
      <c r="C8" s="169"/>
      <c r="D8" s="168"/>
      <c r="E8" s="168"/>
      <c r="F8" s="169"/>
      <c r="G8" s="169"/>
      <c r="H8" s="230"/>
      <c r="I8" s="230"/>
      <c r="J8" s="168"/>
    </row>
    <row r="9" spans="1:10" s="28" customFormat="1" ht="31.5" customHeight="1" x14ac:dyDescent="0.2">
      <c r="A9" s="170"/>
      <c r="B9" s="416" t="s">
        <v>76</v>
      </c>
      <c r="C9" s="416"/>
      <c r="D9" s="416"/>
      <c r="E9" s="416"/>
      <c r="F9" s="416"/>
      <c r="G9" s="81"/>
      <c r="H9" s="239">
        <v>2017</v>
      </c>
      <c r="I9" s="239">
        <v>2016</v>
      </c>
      <c r="J9" s="268"/>
    </row>
    <row r="10" spans="1:10" s="28" customFormat="1" ht="3" customHeight="1" x14ac:dyDescent="0.2">
      <c r="A10" s="83"/>
      <c r="B10" s="70"/>
      <c r="C10" s="70"/>
      <c r="D10" s="84"/>
      <c r="E10" s="84"/>
      <c r="F10" s="84"/>
      <c r="G10" s="84"/>
      <c r="H10" s="231"/>
      <c r="I10" s="231"/>
      <c r="J10" s="184"/>
    </row>
    <row r="11" spans="1:10" s="28" customFormat="1" ht="4.5" customHeight="1" x14ac:dyDescent="0.2">
      <c r="A11" s="41"/>
      <c r="B11" s="29"/>
      <c r="C11" s="86"/>
      <c r="D11" s="86"/>
      <c r="E11" s="86"/>
      <c r="F11" s="86"/>
      <c r="G11" s="86"/>
      <c r="H11" s="231"/>
      <c r="I11" s="231"/>
      <c r="J11" s="104"/>
    </row>
    <row r="12" spans="1:10" ht="17.25" customHeight="1" x14ac:dyDescent="0.2">
      <c r="A12" s="41"/>
      <c r="B12" s="417" t="s">
        <v>242</v>
      </c>
      <c r="C12" s="417"/>
      <c r="D12" s="417"/>
      <c r="E12" s="417"/>
      <c r="F12" s="417"/>
      <c r="G12" s="417"/>
      <c r="H12" s="231"/>
      <c r="I12" s="231"/>
      <c r="J12" s="104"/>
    </row>
    <row r="13" spans="1:10" ht="7.5" customHeight="1" x14ac:dyDescent="0.2">
      <c r="A13" s="41"/>
      <c r="B13" s="29"/>
      <c r="C13" s="86"/>
      <c r="D13" s="29"/>
      <c r="E13" s="29"/>
      <c r="F13" s="86"/>
      <c r="G13" s="86"/>
      <c r="H13" s="231"/>
      <c r="I13" s="231"/>
      <c r="J13" s="104"/>
    </row>
    <row r="14" spans="1:10" ht="17.25" customHeight="1" x14ac:dyDescent="0.2">
      <c r="A14" s="41"/>
      <c r="B14" s="29"/>
      <c r="C14" s="417" t="s">
        <v>67</v>
      </c>
      <c r="D14" s="417"/>
      <c r="E14" s="417"/>
      <c r="F14" s="417"/>
      <c r="G14" s="417"/>
      <c r="H14" s="232">
        <f>SUM(H15:H25)</f>
        <v>21891086335.080002</v>
      </c>
      <c r="I14" s="232">
        <f>SUM(I15:I25)</f>
        <v>21367192970.970001</v>
      </c>
      <c r="J14" s="104"/>
    </row>
    <row r="15" spans="1:10" ht="15" customHeight="1" x14ac:dyDescent="0.2">
      <c r="A15" s="41"/>
      <c r="B15" s="29"/>
      <c r="C15" s="86"/>
      <c r="D15" s="418" t="s">
        <v>85</v>
      </c>
      <c r="E15" s="418"/>
      <c r="F15" s="418"/>
      <c r="G15" s="418"/>
      <c r="H15" s="233">
        <v>1384301397.21</v>
      </c>
      <c r="I15" s="233">
        <v>1527438899.04</v>
      </c>
      <c r="J15" s="104"/>
    </row>
    <row r="16" spans="1:10" ht="15" customHeight="1" x14ac:dyDescent="0.2">
      <c r="A16" s="41"/>
      <c r="B16" s="29"/>
      <c r="C16" s="86"/>
      <c r="D16" s="418" t="s">
        <v>196</v>
      </c>
      <c r="E16" s="418"/>
      <c r="F16" s="418"/>
      <c r="G16" s="418"/>
      <c r="H16" s="233">
        <v>0</v>
      </c>
      <c r="I16" s="233">
        <v>0</v>
      </c>
      <c r="J16" s="104"/>
    </row>
    <row r="17" spans="1:10" ht="15" customHeight="1" x14ac:dyDescent="0.2">
      <c r="A17" s="41"/>
      <c r="B17" s="29"/>
      <c r="C17" s="172"/>
      <c r="D17" s="418" t="s">
        <v>176</v>
      </c>
      <c r="E17" s="418"/>
      <c r="F17" s="418"/>
      <c r="G17" s="418"/>
      <c r="H17" s="233">
        <v>0</v>
      </c>
      <c r="I17" s="233">
        <v>0</v>
      </c>
      <c r="J17" s="104"/>
    </row>
    <row r="18" spans="1:10" ht="15" customHeight="1" x14ac:dyDescent="0.2">
      <c r="A18" s="41"/>
      <c r="B18" s="29"/>
      <c r="C18" s="172"/>
      <c r="D18" s="418" t="s">
        <v>91</v>
      </c>
      <c r="E18" s="418"/>
      <c r="F18" s="418"/>
      <c r="G18" s="418"/>
      <c r="H18" s="233">
        <v>522406825.61000001</v>
      </c>
      <c r="I18" s="233">
        <v>364521805.12</v>
      </c>
      <c r="J18" s="104"/>
    </row>
    <row r="19" spans="1:10" ht="15" customHeight="1" x14ac:dyDescent="0.2">
      <c r="A19" s="41"/>
      <c r="B19" s="29"/>
      <c r="C19" s="172"/>
      <c r="D19" s="418" t="s">
        <v>92</v>
      </c>
      <c r="E19" s="418"/>
      <c r="F19" s="418"/>
      <c r="G19" s="418"/>
      <c r="H19" s="233">
        <v>105256944</v>
      </c>
      <c r="I19" s="233">
        <v>63238686.409999996</v>
      </c>
      <c r="J19" s="104"/>
    </row>
    <row r="20" spans="1:10" ht="15" customHeight="1" x14ac:dyDescent="0.2">
      <c r="A20" s="41"/>
      <c r="B20" s="29"/>
      <c r="C20" s="172"/>
      <c r="D20" s="418" t="s">
        <v>93</v>
      </c>
      <c r="E20" s="418"/>
      <c r="F20" s="418"/>
      <c r="G20" s="418"/>
      <c r="H20" s="233">
        <v>362146471.54000002</v>
      </c>
      <c r="I20" s="233">
        <v>1054865122.08</v>
      </c>
      <c r="J20" s="104"/>
    </row>
    <row r="21" spans="1:10" ht="15" customHeight="1" x14ac:dyDescent="0.2">
      <c r="A21" s="41"/>
      <c r="B21" s="29"/>
      <c r="C21" s="172"/>
      <c r="D21" s="418" t="s">
        <v>95</v>
      </c>
      <c r="E21" s="418"/>
      <c r="F21" s="418"/>
      <c r="G21" s="418"/>
      <c r="H21" s="233">
        <v>0</v>
      </c>
      <c r="I21" s="233">
        <v>0</v>
      </c>
      <c r="J21" s="104"/>
    </row>
    <row r="22" spans="1:10" ht="28.5" customHeight="1" x14ac:dyDescent="0.2">
      <c r="A22" s="41"/>
      <c r="B22" s="29"/>
      <c r="C22" s="172"/>
      <c r="D22" s="418" t="s">
        <v>97</v>
      </c>
      <c r="E22" s="418"/>
      <c r="F22" s="418"/>
      <c r="G22" s="418"/>
      <c r="H22" s="233">
        <v>8419254</v>
      </c>
      <c r="I22" s="233">
        <v>17215914</v>
      </c>
      <c r="J22" s="104"/>
    </row>
    <row r="23" spans="1:10" ht="15" customHeight="1" x14ac:dyDescent="0.2">
      <c r="A23" s="41"/>
      <c r="B23" s="29"/>
      <c r="C23" s="172"/>
      <c r="D23" s="418" t="s">
        <v>102</v>
      </c>
      <c r="E23" s="418"/>
      <c r="F23" s="418"/>
      <c r="G23" s="418"/>
      <c r="H23" s="233">
        <v>19507217073.84</v>
      </c>
      <c r="I23" s="233">
        <v>18339912544.310001</v>
      </c>
      <c r="J23" s="104"/>
    </row>
    <row r="24" spans="1:10" ht="15" customHeight="1" x14ac:dyDescent="0.2">
      <c r="A24" s="41"/>
      <c r="B24" s="29"/>
      <c r="C24" s="172"/>
      <c r="D24" s="418" t="s">
        <v>197</v>
      </c>
      <c r="E24" s="418"/>
      <c r="F24" s="418"/>
      <c r="G24" s="418"/>
      <c r="H24" s="233">
        <v>0</v>
      </c>
      <c r="I24" s="233">
        <v>0</v>
      </c>
      <c r="J24" s="104"/>
    </row>
    <row r="25" spans="1:10" ht="15" customHeight="1" x14ac:dyDescent="0.2">
      <c r="A25" s="41"/>
      <c r="B25" s="29"/>
      <c r="C25" s="172"/>
      <c r="D25" s="418" t="s">
        <v>198</v>
      </c>
      <c r="E25" s="418"/>
      <c r="F25" s="418"/>
      <c r="G25" s="105"/>
      <c r="H25" s="233">
        <v>1338368.8799999999</v>
      </c>
      <c r="I25" s="233">
        <v>0.01</v>
      </c>
      <c r="J25" s="104"/>
    </row>
    <row r="26" spans="1:10" ht="4.5" customHeight="1" x14ac:dyDescent="0.2">
      <c r="A26" s="41"/>
      <c r="B26" s="29"/>
      <c r="C26" s="86"/>
      <c r="D26" s="29"/>
      <c r="E26" s="29"/>
      <c r="F26" s="86"/>
      <c r="G26" s="86"/>
      <c r="H26" s="231"/>
      <c r="I26" s="231"/>
      <c r="J26" s="104"/>
    </row>
    <row r="27" spans="1:10" ht="15" customHeight="1" x14ac:dyDescent="0.2">
      <c r="A27" s="41"/>
      <c r="B27" s="29"/>
      <c r="C27" s="417" t="s">
        <v>68</v>
      </c>
      <c r="D27" s="417"/>
      <c r="E27" s="417"/>
      <c r="F27" s="417"/>
      <c r="G27" s="417"/>
      <c r="H27" s="232">
        <f>SUM(H28:H43)</f>
        <v>20978966750.209999</v>
      </c>
      <c r="I27" s="232">
        <f>SUM(I28:I43)</f>
        <v>20317962088.23</v>
      </c>
      <c r="J27" s="104"/>
    </row>
    <row r="28" spans="1:10" ht="15" customHeight="1" x14ac:dyDescent="0.2">
      <c r="A28" s="41"/>
      <c r="B28" s="29"/>
      <c r="C28" s="173"/>
      <c r="D28" s="418" t="s">
        <v>179</v>
      </c>
      <c r="E28" s="418"/>
      <c r="F28" s="418"/>
      <c r="G28" s="418"/>
      <c r="H28" s="233">
        <v>6110527829.5</v>
      </c>
      <c r="I28" s="233">
        <v>5880749526.5100002</v>
      </c>
      <c r="J28" s="104"/>
    </row>
    <row r="29" spans="1:10" ht="15" customHeight="1" x14ac:dyDescent="0.2">
      <c r="A29" s="41"/>
      <c r="B29" s="29"/>
      <c r="C29" s="173"/>
      <c r="D29" s="418" t="s">
        <v>88</v>
      </c>
      <c r="E29" s="418"/>
      <c r="F29" s="418"/>
      <c r="G29" s="418"/>
      <c r="H29" s="233">
        <v>598408997.13</v>
      </c>
      <c r="I29" s="233">
        <v>582089904.44000006</v>
      </c>
      <c r="J29" s="104"/>
    </row>
    <row r="30" spans="1:10" ht="15" customHeight="1" x14ac:dyDescent="0.2">
      <c r="A30" s="41"/>
      <c r="B30" s="29"/>
      <c r="C30" s="173"/>
      <c r="D30" s="418" t="s">
        <v>90</v>
      </c>
      <c r="E30" s="418"/>
      <c r="F30" s="418"/>
      <c r="G30" s="418"/>
      <c r="H30" s="233">
        <v>1982914628.9300001</v>
      </c>
      <c r="I30" s="233">
        <v>1917262459.5799999</v>
      </c>
      <c r="J30" s="104"/>
    </row>
    <row r="31" spans="1:10" ht="15" customHeight="1" x14ac:dyDescent="0.2">
      <c r="A31" s="41"/>
      <c r="B31" s="29"/>
      <c r="C31" s="173"/>
      <c r="D31" s="418" t="s">
        <v>94</v>
      </c>
      <c r="E31" s="418"/>
      <c r="F31" s="418"/>
      <c r="G31" s="418"/>
      <c r="H31" s="233">
        <v>760140224.02999997</v>
      </c>
      <c r="I31" s="233">
        <v>707423542.55999994</v>
      </c>
      <c r="J31" s="104"/>
    </row>
    <row r="32" spans="1:10" ht="15" customHeight="1" x14ac:dyDescent="0.2">
      <c r="A32" s="41"/>
      <c r="B32" s="29"/>
      <c r="C32" s="173"/>
      <c r="D32" s="418" t="s">
        <v>182</v>
      </c>
      <c r="E32" s="418"/>
      <c r="F32" s="418"/>
      <c r="G32" s="418"/>
      <c r="H32" s="233">
        <v>6903152476.8199997</v>
      </c>
      <c r="I32" s="233">
        <v>6868221126.96</v>
      </c>
      <c r="J32" s="104"/>
    </row>
    <row r="33" spans="1:10" ht="15" customHeight="1" x14ac:dyDescent="0.2">
      <c r="A33" s="41"/>
      <c r="B33" s="29"/>
      <c r="C33" s="173"/>
      <c r="D33" s="418" t="s">
        <v>184</v>
      </c>
      <c r="E33" s="418"/>
      <c r="F33" s="418"/>
      <c r="G33" s="418"/>
      <c r="H33" s="233">
        <v>0</v>
      </c>
      <c r="I33" s="233">
        <v>0</v>
      </c>
      <c r="J33" s="104"/>
    </row>
    <row r="34" spans="1:10" ht="15" customHeight="1" x14ac:dyDescent="0.2">
      <c r="A34" s="41"/>
      <c r="B34" s="29"/>
      <c r="C34" s="173"/>
      <c r="D34" s="418" t="s">
        <v>99</v>
      </c>
      <c r="E34" s="418"/>
      <c r="F34" s="418"/>
      <c r="G34" s="418"/>
      <c r="H34" s="233">
        <v>449441374.47000003</v>
      </c>
      <c r="I34" s="233">
        <v>348719468.92000002</v>
      </c>
      <c r="J34" s="104"/>
    </row>
    <row r="35" spans="1:10" ht="15" customHeight="1" x14ac:dyDescent="0.2">
      <c r="A35" s="41"/>
      <c r="B35" s="29"/>
      <c r="C35" s="173"/>
      <c r="D35" s="418" t="s">
        <v>101</v>
      </c>
      <c r="E35" s="418"/>
      <c r="F35" s="418"/>
      <c r="G35" s="418"/>
      <c r="H35" s="233">
        <v>0</v>
      </c>
      <c r="I35" s="233">
        <v>0</v>
      </c>
      <c r="J35" s="104"/>
    </row>
    <row r="36" spans="1:10" ht="15" customHeight="1" x14ac:dyDescent="0.2">
      <c r="A36" s="41"/>
      <c r="B36" s="29"/>
      <c r="C36" s="173"/>
      <c r="D36" s="418" t="s">
        <v>103</v>
      </c>
      <c r="E36" s="418"/>
      <c r="F36" s="418"/>
      <c r="G36" s="418"/>
      <c r="H36" s="233">
        <v>131559414.48</v>
      </c>
      <c r="I36" s="233">
        <v>146124279</v>
      </c>
      <c r="J36" s="104"/>
    </row>
    <row r="37" spans="1:10" ht="15" customHeight="1" x14ac:dyDescent="0.2">
      <c r="A37" s="41"/>
      <c r="B37" s="29"/>
      <c r="C37" s="173"/>
      <c r="D37" s="418" t="s">
        <v>104</v>
      </c>
      <c r="E37" s="418"/>
      <c r="F37" s="418"/>
      <c r="G37" s="418"/>
      <c r="H37" s="233">
        <v>3169998</v>
      </c>
      <c r="I37" s="233">
        <v>9640194.8000000007</v>
      </c>
      <c r="J37" s="104"/>
    </row>
    <row r="38" spans="1:10" ht="15" customHeight="1" x14ac:dyDescent="0.2">
      <c r="A38" s="41"/>
      <c r="B38" s="29"/>
      <c r="C38" s="173"/>
      <c r="D38" s="418" t="s">
        <v>105</v>
      </c>
      <c r="E38" s="418"/>
      <c r="F38" s="418"/>
      <c r="G38" s="418"/>
      <c r="H38" s="233">
        <v>0</v>
      </c>
      <c r="I38" s="233">
        <v>0</v>
      </c>
      <c r="J38" s="104"/>
    </row>
    <row r="39" spans="1:10" ht="15" customHeight="1" x14ac:dyDescent="0.2">
      <c r="A39" s="41"/>
      <c r="B39" s="29"/>
      <c r="C39" s="173"/>
      <c r="D39" s="418" t="s">
        <v>107</v>
      </c>
      <c r="E39" s="418"/>
      <c r="F39" s="418"/>
      <c r="G39" s="418"/>
      <c r="H39" s="233">
        <v>0</v>
      </c>
      <c r="I39" s="233">
        <v>0</v>
      </c>
      <c r="J39" s="104"/>
    </row>
    <row r="40" spans="1:10" ht="15" customHeight="1" x14ac:dyDescent="0.2">
      <c r="A40" s="41"/>
      <c r="B40" s="29"/>
      <c r="C40" s="173"/>
      <c r="D40" s="418" t="s">
        <v>186</v>
      </c>
      <c r="E40" s="418"/>
      <c r="F40" s="418"/>
      <c r="G40" s="418"/>
      <c r="H40" s="233">
        <v>1903036470.98</v>
      </c>
      <c r="I40" s="233">
        <v>1932048881</v>
      </c>
      <c r="J40" s="104"/>
    </row>
    <row r="41" spans="1:10" ht="15" customHeight="1" x14ac:dyDescent="0.2">
      <c r="A41" s="41"/>
      <c r="B41" s="29"/>
      <c r="C41" s="173"/>
      <c r="D41" s="418" t="s">
        <v>140</v>
      </c>
      <c r="E41" s="418"/>
      <c r="F41" s="418"/>
      <c r="G41" s="418"/>
      <c r="H41" s="233">
        <v>1179124711.3599999</v>
      </c>
      <c r="I41" s="233">
        <v>1073609125.22</v>
      </c>
      <c r="J41" s="104"/>
    </row>
    <row r="42" spans="1:10" ht="15" customHeight="1" x14ac:dyDescent="0.2">
      <c r="A42" s="41"/>
      <c r="B42" s="29"/>
      <c r="C42" s="173"/>
      <c r="D42" s="418" t="s">
        <v>114</v>
      </c>
      <c r="E42" s="418"/>
      <c r="F42" s="418"/>
      <c r="G42" s="418"/>
      <c r="H42" s="233">
        <v>957490624.50999999</v>
      </c>
      <c r="I42" s="233">
        <v>852073579.24000001</v>
      </c>
      <c r="J42" s="104"/>
    </row>
    <row r="43" spans="1:10" ht="15" customHeight="1" x14ac:dyDescent="0.2">
      <c r="A43" s="41"/>
      <c r="B43" s="29"/>
      <c r="C43" s="173"/>
      <c r="D43" s="418" t="s">
        <v>199</v>
      </c>
      <c r="E43" s="418"/>
      <c r="F43" s="418"/>
      <c r="G43" s="418"/>
      <c r="H43" s="233">
        <v>0</v>
      </c>
      <c r="I43" s="233">
        <v>0</v>
      </c>
      <c r="J43" s="104"/>
    </row>
    <row r="44" spans="1:10" ht="5.25" customHeight="1" x14ac:dyDescent="0.2">
      <c r="A44" s="41"/>
      <c r="B44" s="29"/>
      <c r="C44" s="86"/>
      <c r="D44" s="29"/>
      <c r="E44" s="29"/>
      <c r="F44" s="86"/>
      <c r="G44" s="86"/>
      <c r="H44" s="231"/>
      <c r="I44" s="231"/>
      <c r="J44" s="104"/>
    </row>
    <row r="45" spans="1:10" s="177" customFormat="1" x14ac:dyDescent="0.2">
      <c r="A45" s="174"/>
      <c r="B45" s="175"/>
      <c r="C45" s="417" t="s">
        <v>188</v>
      </c>
      <c r="D45" s="417"/>
      <c r="E45" s="417"/>
      <c r="F45" s="417"/>
      <c r="G45" s="417"/>
      <c r="H45" s="234">
        <f>H14-H27</f>
        <v>912119584.87000275</v>
      </c>
      <c r="I45" s="234">
        <f>I14-I27</f>
        <v>1049230882.7400017</v>
      </c>
      <c r="J45" s="269"/>
    </row>
    <row r="46" spans="1:10" s="177" customFormat="1" ht="6" customHeight="1" x14ac:dyDescent="0.2">
      <c r="A46" s="174"/>
      <c r="B46" s="175"/>
      <c r="C46" s="173"/>
      <c r="D46" s="173"/>
      <c r="E46" s="179"/>
      <c r="F46" s="173"/>
      <c r="G46" s="173"/>
      <c r="H46" s="234"/>
      <c r="I46" s="234"/>
      <c r="J46" s="269"/>
    </row>
    <row r="47" spans="1:10" s="177" customFormat="1" x14ac:dyDescent="0.2">
      <c r="A47" s="174"/>
      <c r="B47" s="175"/>
      <c r="C47" s="417" t="s">
        <v>175</v>
      </c>
      <c r="D47" s="417"/>
      <c r="E47" s="417"/>
      <c r="F47" s="417"/>
      <c r="G47" s="417"/>
      <c r="H47" s="231"/>
      <c r="I47" s="231"/>
      <c r="J47" s="40"/>
    </row>
    <row r="48" spans="1:10" s="177" customFormat="1" x14ac:dyDescent="0.2">
      <c r="A48" s="174"/>
      <c r="B48" s="175"/>
      <c r="C48" s="29"/>
      <c r="D48" s="86"/>
      <c r="E48" s="86"/>
      <c r="F48" s="86"/>
      <c r="G48" s="86"/>
      <c r="H48" s="231"/>
      <c r="I48" s="231"/>
      <c r="J48" s="40"/>
    </row>
    <row r="49" spans="1:10" s="177" customFormat="1" x14ac:dyDescent="0.2">
      <c r="A49" s="174"/>
      <c r="B49" s="175"/>
      <c r="C49" s="29"/>
      <c r="D49" s="417" t="s">
        <v>67</v>
      </c>
      <c r="E49" s="417"/>
      <c r="F49" s="417"/>
      <c r="G49" s="417"/>
      <c r="H49" s="232">
        <f>SUM(H50:H52)</f>
        <v>528104112.79999995</v>
      </c>
      <c r="I49" s="232">
        <f>SUM(I50:I52)</f>
        <v>206298872.90000001</v>
      </c>
      <c r="J49" s="40"/>
    </row>
    <row r="50" spans="1:10" s="177" customFormat="1" x14ac:dyDescent="0.2">
      <c r="A50" s="174"/>
      <c r="B50" s="175"/>
      <c r="C50" s="29"/>
      <c r="D50" s="28"/>
      <c r="E50" s="419" t="s">
        <v>33</v>
      </c>
      <c r="F50" s="419"/>
      <c r="G50" s="419"/>
      <c r="H50" s="233">
        <v>491100295.57999998</v>
      </c>
      <c r="I50" s="233">
        <v>193274712.84</v>
      </c>
      <c r="J50" s="40"/>
    </row>
    <row r="51" spans="1:10" s="177" customFormat="1" x14ac:dyDescent="0.2">
      <c r="A51" s="174"/>
      <c r="B51" s="175"/>
      <c r="C51" s="29"/>
      <c r="D51" s="28"/>
      <c r="E51" s="419" t="s">
        <v>35</v>
      </c>
      <c r="F51" s="419"/>
      <c r="G51" s="419"/>
      <c r="H51" s="233">
        <v>30710916.82</v>
      </c>
      <c r="I51" s="233">
        <v>11527390.369999999</v>
      </c>
      <c r="J51" s="40"/>
    </row>
    <row r="52" spans="1:10" s="177" customFormat="1" x14ac:dyDescent="0.2">
      <c r="A52" s="174"/>
      <c r="B52" s="175"/>
      <c r="C52" s="29"/>
      <c r="D52" s="171"/>
      <c r="E52" s="419" t="s">
        <v>200</v>
      </c>
      <c r="F52" s="419"/>
      <c r="G52" s="419"/>
      <c r="H52" s="233">
        <v>6292900.4000000004</v>
      </c>
      <c r="I52" s="233">
        <v>1496769.69</v>
      </c>
      <c r="J52" s="40"/>
    </row>
    <row r="53" spans="1:10" s="177" customFormat="1" x14ac:dyDescent="0.2">
      <c r="A53" s="174"/>
      <c r="B53" s="175"/>
      <c r="C53" s="29"/>
      <c r="D53" s="171"/>
      <c r="E53" s="16"/>
      <c r="F53" s="16"/>
      <c r="G53" s="16"/>
      <c r="H53" s="224"/>
      <c r="I53" s="224"/>
      <c r="J53" s="40"/>
    </row>
    <row r="54" spans="1:10" s="177" customFormat="1" x14ac:dyDescent="0.2">
      <c r="A54" s="174"/>
      <c r="B54" s="175"/>
      <c r="C54" s="29"/>
      <c r="D54" s="173" t="s">
        <v>68</v>
      </c>
      <c r="E54" s="173"/>
      <c r="F54" s="173"/>
      <c r="G54" s="173"/>
      <c r="H54" s="232">
        <f>SUM(H55:H57)</f>
        <v>1808105688.01</v>
      </c>
      <c r="I54" s="232">
        <f>SUM(I55:I57)</f>
        <v>1119163531.29</v>
      </c>
      <c r="J54" s="40"/>
    </row>
    <row r="55" spans="1:10" s="177" customFormat="1" x14ac:dyDescent="0.2">
      <c r="A55" s="174"/>
      <c r="B55" s="175"/>
      <c r="C55" s="29"/>
      <c r="D55" s="171"/>
      <c r="E55" s="172" t="s">
        <v>33</v>
      </c>
      <c r="F55" s="172"/>
      <c r="G55" s="172"/>
      <c r="H55" s="233">
        <v>1602172964.3499999</v>
      </c>
      <c r="I55" s="233">
        <v>974003094.99000001</v>
      </c>
      <c r="J55" s="40"/>
    </row>
    <row r="56" spans="1:10" s="177" customFormat="1" x14ac:dyDescent="0.2">
      <c r="A56" s="174"/>
      <c r="B56" s="175"/>
      <c r="C56" s="29"/>
      <c r="D56" s="171"/>
      <c r="E56" s="419" t="s">
        <v>35</v>
      </c>
      <c r="F56" s="419"/>
      <c r="G56" s="419"/>
      <c r="H56" s="233">
        <v>180470947.02000001</v>
      </c>
      <c r="I56" s="233">
        <v>140136116.44999999</v>
      </c>
      <c r="J56" s="40"/>
    </row>
    <row r="57" spans="1:10" s="177" customFormat="1" x14ac:dyDescent="0.2">
      <c r="A57" s="174"/>
      <c r="B57" s="175"/>
      <c r="C57" s="29"/>
      <c r="D57" s="28"/>
      <c r="E57" s="419" t="s">
        <v>201</v>
      </c>
      <c r="F57" s="419"/>
      <c r="G57" s="419"/>
      <c r="H57" s="233">
        <v>25461776.640000001</v>
      </c>
      <c r="I57" s="233">
        <v>5024319.8499999996</v>
      </c>
      <c r="J57" s="40"/>
    </row>
    <row r="58" spans="1:10" s="177" customFormat="1" x14ac:dyDescent="0.2">
      <c r="A58" s="174"/>
      <c r="B58" s="175"/>
      <c r="C58" s="29"/>
      <c r="D58" s="417" t="s">
        <v>177</v>
      </c>
      <c r="E58" s="417"/>
      <c r="F58" s="417"/>
      <c r="G58" s="417"/>
      <c r="H58" s="232">
        <f>H49-H54</f>
        <v>-1280001575.21</v>
      </c>
      <c r="I58" s="232">
        <f>I49-I54</f>
        <v>-912864658.38999999</v>
      </c>
      <c r="J58" s="40"/>
    </row>
    <row r="59" spans="1:10" s="177" customFormat="1" ht="6.75" customHeight="1" x14ac:dyDescent="0.2">
      <c r="A59" s="174"/>
      <c r="B59" s="175"/>
      <c r="C59" s="29"/>
      <c r="D59" s="16"/>
      <c r="E59" s="16"/>
      <c r="F59" s="16"/>
      <c r="G59" s="16"/>
      <c r="H59" s="224"/>
      <c r="I59" s="224"/>
      <c r="J59" s="40"/>
    </row>
    <row r="60" spans="1:10" s="177" customFormat="1" ht="5.25" customHeight="1" x14ac:dyDescent="0.2">
      <c r="A60" s="174"/>
      <c r="B60" s="175"/>
      <c r="C60" s="28"/>
      <c r="D60" s="16"/>
      <c r="E60" s="16"/>
      <c r="F60" s="16"/>
      <c r="G60" s="16"/>
      <c r="H60" s="224"/>
      <c r="I60" s="224"/>
      <c r="J60" s="40"/>
    </row>
    <row r="61" spans="1:10" s="177" customFormat="1" x14ac:dyDescent="0.2">
      <c r="A61" s="174"/>
      <c r="B61" s="175"/>
      <c r="C61" s="417" t="s">
        <v>178</v>
      </c>
      <c r="D61" s="417"/>
      <c r="E61" s="417"/>
      <c r="F61" s="417"/>
      <c r="G61" s="417"/>
      <c r="H61" s="204"/>
      <c r="I61" s="204"/>
      <c r="J61" s="40"/>
    </row>
    <row r="62" spans="1:10" s="177" customFormat="1" ht="6.75" customHeight="1" x14ac:dyDescent="0.2">
      <c r="A62" s="174"/>
      <c r="B62" s="175"/>
      <c r="C62" s="29"/>
      <c r="D62" s="86"/>
      <c r="E62" s="29"/>
      <c r="F62" s="105"/>
      <c r="G62" s="105"/>
      <c r="H62" s="231"/>
      <c r="I62" s="231"/>
      <c r="J62" s="40"/>
    </row>
    <row r="63" spans="1:10" s="177" customFormat="1" x14ac:dyDescent="0.2">
      <c r="A63" s="174"/>
      <c r="B63" s="175"/>
      <c r="C63" s="29"/>
      <c r="D63" s="173" t="s">
        <v>67</v>
      </c>
      <c r="E63" s="173"/>
      <c r="F63" s="173"/>
      <c r="G63" s="173"/>
      <c r="H63" s="232">
        <f>H64+H67</f>
        <v>60091207735.120003</v>
      </c>
      <c r="I63" s="232">
        <f>I64+I67</f>
        <v>58704906335.510002</v>
      </c>
      <c r="J63" s="40"/>
    </row>
    <row r="64" spans="1:10" s="177" customFormat="1" x14ac:dyDescent="0.2">
      <c r="A64" s="174"/>
      <c r="B64" s="175"/>
      <c r="C64" s="28"/>
      <c r="D64" s="28"/>
      <c r="E64" s="172" t="s">
        <v>180</v>
      </c>
      <c r="F64" s="172"/>
      <c r="G64" s="172"/>
      <c r="H64" s="233">
        <f>SUM(H65:H66)</f>
        <v>229479229.81999999</v>
      </c>
      <c r="I64" s="233">
        <f>SUM(I65:I66)</f>
        <v>-11022238.199999999</v>
      </c>
      <c r="J64" s="40"/>
    </row>
    <row r="65" spans="1:13" s="177" customFormat="1" x14ac:dyDescent="0.2">
      <c r="A65" s="174"/>
      <c r="B65" s="175"/>
      <c r="C65" s="29"/>
      <c r="D65" s="173"/>
      <c r="E65" s="172" t="s">
        <v>181</v>
      </c>
      <c r="F65" s="172"/>
      <c r="G65" s="172"/>
      <c r="H65" s="233">
        <v>229479229.81999999</v>
      </c>
      <c r="I65" s="233">
        <v>-11022238.199999999</v>
      </c>
      <c r="J65" s="40"/>
    </row>
    <row r="66" spans="1:13" s="177" customFormat="1" x14ac:dyDescent="0.2">
      <c r="A66" s="174"/>
      <c r="B66" s="175"/>
      <c r="C66" s="29"/>
      <c r="D66" s="173"/>
      <c r="E66" s="172" t="s">
        <v>183</v>
      </c>
      <c r="F66" s="172"/>
      <c r="G66" s="172"/>
      <c r="H66" s="233">
        <v>0</v>
      </c>
      <c r="I66" s="233">
        <v>0</v>
      </c>
      <c r="J66" s="40"/>
    </row>
    <row r="67" spans="1:13" s="177" customFormat="1" x14ac:dyDescent="0.2">
      <c r="A67" s="174"/>
      <c r="B67" s="175"/>
      <c r="C67" s="29"/>
      <c r="D67" s="173"/>
      <c r="E67" s="419" t="s">
        <v>202</v>
      </c>
      <c r="F67" s="419"/>
      <c r="G67" s="419"/>
      <c r="H67" s="233">
        <v>59861728505.300003</v>
      </c>
      <c r="I67" s="233">
        <v>58715928573.709999</v>
      </c>
      <c r="J67" s="40"/>
    </row>
    <row r="68" spans="1:13" s="177" customFormat="1" x14ac:dyDescent="0.2">
      <c r="A68" s="174"/>
      <c r="B68" s="175"/>
      <c r="C68" s="29"/>
      <c r="D68" s="171"/>
      <c r="E68" s="16"/>
      <c r="F68" s="16"/>
      <c r="G68" s="16"/>
      <c r="H68" s="224"/>
      <c r="I68" s="224"/>
      <c r="J68" s="40"/>
    </row>
    <row r="69" spans="1:13" s="177" customFormat="1" x14ac:dyDescent="0.2">
      <c r="A69" s="174"/>
      <c r="B69" s="175"/>
      <c r="C69" s="29"/>
      <c r="D69" s="173" t="s">
        <v>68</v>
      </c>
      <c r="E69" s="173"/>
      <c r="F69" s="173"/>
      <c r="G69" s="173"/>
      <c r="H69" s="232">
        <f>H70+H73</f>
        <v>60286100793.010002</v>
      </c>
      <c r="I69" s="232">
        <f>I70+I73</f>
        <v>59784274637.500008</v>
      </c>
      <c r="J69" s="40"/>
    </row>
    <row r="70" spans="1:13" s="177" customFormat="1" x14ac:dyDescent="0.2">
      <c r="A70" s="174"/>
      <c r="B70" s="175"/>
      <c r="C70" s="29"/>
      <c r="D70" s="28"/>
      <c r="E70" s="172" t="s">
        <v>185</v>
      </c>
      <c r="F70" s="172"/>
      <c r="G70" s="172"/>
      <c r="H70" s="233">
        <f>SUM(H71:H72)</f>
        <v>121455896.83</v>
      </c>
      <c r="I70" s="233">
        <f>SUM(I71:I72)</f>
        <v>79606848.120000005</v>
      </c>
      <c r="J70" s="40"/>
    </row>
    <row r="71" spans="1:13" s="177" customFormat="1" x14ac:dyDescent="0.2">
      <c r="A71" s="174"/>
      <c r="B71" s="175"/>
      <c r="C71" s="29"/>
      <c r="D71" s="173"/>
      <c r="E71" s="172" t="s">
        <v>181</v>
      </c>
      <c r="F71" s="172"/>
      <c r="G71" s="172"/>
      <c r="H71" s="233">
        <v>121455896.83</v>
      </c>
      <c r="I71" s="233">
        <v>79606848.120000005</v>
      </c>
      <c r="J71" s="40"/>
    </row>
    <row r="72" spans="1:13" s="177" customFormat="1" x14ac:dyDescent="0.2">
      <c r="A72" s="174"/>
      <c r="B72" s="175"/>
      <c r="C72" s="28"/>
      <c r="D72" s="173"/>
      <c r="E72" s="172" t="s">
        <v>183</v>
      </c>
      <c r="F72" s="172"/>
      <c r="G72" s="172"/>
      <c r="H72" s="233">
        <v>0</v>
      </c>
      <c r="I72" s="233">
        <v>0</v>
      </c>
      <c r="J72" s="40"/>
    </row>
    <row r="73" spans="1:13" s="177" customFormat="1" x14ac:dyDescent="0.2">
      <c r="A73" s="174"/>
      <c r="B73" s="175"/>
      <c r="C73" s="29"/>
      <c r="D73" s="173"/>
      <c r="E73" s="419" t="s">
        <v>203</v>
      </c>
      <c r="F73" s="419"/>
      <c r="G73" s="419"/>
      <c r="H73" s="233">
        <v>60164644896.18</v>
      </c>
      <c r="I73" s="233">
        <v>59704667789.380005</v>
      </c>
      <c r="J73" s="40"/>
    </row>
    <row r="74" spans="1:13" s="177" customFormat="1" x14ac:dyDescent="0.2">
      <c r="A74" s="174"/>
      <c r="B74" s="175"/>
      <c r="C74" s="29"/>
      <c r="D74" s="171"/>
      <c r="E74" s="16"/>
      <c r="F74" s="16"/>
      <c r="G74" s="16"/>
      <c r="H74" s="224"/>
      <c r="I74" s="224"/>
      <c r="J74" s="40"/>
    </row>
    <row r="75" spans="1:13" s="177" customFormat="1" x14ac:dyDescent="0.2">
      <c r="A75" s="174"/>
      <c r="B75" s="175"/>
      <c r="C75" s="29"/>
      <c r="D75" s="417" t="s">
        <v>187</v>
      </c>
      <c r="E75" s="417"/>
      <c r="F75" s="417"/>
      <c r="G75" s="417"/>
      <c r="H75" s="232">
        <f>H63-H69</f>
        <v>-194893057.88999939</v>
      </c>
      <c r="I75" s="232">
        <f>I63-I69</f>
        <v>-1079368301.9900055</v>
      </c>
      <c r="J75" s="40"/>
    </row>
    <row r="76" spans="1:13" s="177" customFormat="1" x14ac:dyDescent="0.2">
      <c r="A76" s="174"/>
      <c r="B76" s="175"/>
      <c r="C76" s="29"/>
      <c r="D76" s="16"/>
      <c r="E76" s="16"/>
      <c r="F76" s="16"/>
      <c r="G76" s="16"/>
      <c r="H76" s="224"/>
      <c r="I76" s="224"/>
      <c r="J76" s="40"/>
    </row>
    <row r="77" spans="1:13" s="177" customFormat="1" ht="0.75" customHeight="1" x14ac:dyDescent="0.2">
      <c r="A77" s="174"/>
      <c r="B77" s="175"/>
      <c r="C77" s="29"/>
      <c r="D77" s="16"/>
      <c r="E77" s="16"/>
      <c r="F77" s="16"/>
      <c r="G77" s="16"/>
      <c r="H77" s="224"/>
      <c r="I77" s="224"/>
      <c r="J77" s="40"/>
    </row>
    <row r="78" spans="1:13" s="177" customFormat="1" x14ac:dyDescent="0.2">
      <c r="A78" s="174"/>
      <c r="B78" s="175"/>
      <c r="C78" s="420" t="s">
        <v>189</v>
      </c>
      <c r="D78" s="420"/>
      <c r="E78" s="420"/>
      <c r="F78" s="420"/>
      <c r="G78" s="420"/>
      <c r="H78" s="234">
        <f>H45+H58+H75</f>
        <v>-562775048.22999668</v>
      </c>
      <c r="I78" s="234">
        <f>I45+I58+I75</f>
        <v>-943002077.6400038</v>
      </c>
      <c r="J78" s="40"/>
    </row>
    <row r="79" spans="1:13" s="177" customFormat="1" ht="10.5" customHeight="1" x14ac:dyDescent="0.2">
      <c r="A79" s="174"/>
      <c r="B79" s="175"/>
      <c r="C79" s="16"/>
      <c r="D79" s="16"/>
      <c r="E79" s="16"/>
      <c r="F79" s="16"/>
      <c r="G79" s="16"/>
      <c r="H79" s="224"/>
      <c r="I79" s="224"/>
      <c r="J79" s="40"/>
      <c r="M79" s="272"/>
    </row>
    <row r="80" spans="1:13" s="177" customFormat="1" hidden="1" x14ac:dyDescent="0.2">
      <c r="A80" s="174"/>
      <c r="B80" s="175"/>
      <c r="C80" s="16"/>
      <c r="D80" s="16"/>
      <c r="E80" s="16"/>
      <c r="F80" s="16"/>
      <c r="G80" s="16"/>
      <c r="H80" s="224"/>
      <c r="I80" s="224"/>
      <c r="J80" s="40"/>
    </row>
    <row r="81" spans="1:13" s="177" customFormat="1" hidden="1" x14ac:dyDescent="0.2">
      <c r="A81" s="174"/>
      <c r="B81" s="175"/>
      <c r="C81" s="16"/>
      <c r="D81" s="16"/>
      <c r="E81" s="16"/>
      <c r="F81" s="16"/>
      <c r="G81" s="16"/>
      <c r="H81" s="224"/>
      <c r="I81" s="224"/>
      <c r="J81" s="40"/>
    </row>
    <row r="82" spans="1:13" s="177" customFormat="1" x14ac:dyDescent="0.2">
      <c r="A82" s="174"/>
      <c r="B82" s="175"/>
      <c r="C82" s="420" t="s">
        <v>204</v>
      </c>
      <c r="D82" s="420"/>
      <c r="E82" s="420"/>
      <c r="F82" s="420"/>
      <c r="G82" s="420"/>
      <c r="H82" s="234">
        <f>+I83</f>
        <v>1213303171.04</v>
      </c>
      <c r="I82" s="234">
        <v>2156305248.6800036</v>
      </c>
      <c r="J82" s="40"/>
      <c r="L82" s="267" t="str">
        <f>IF(H82=ESF!E18,"","ERROR")</f>
        <v/>
      </c>
      <c r="M82" s="274"/>
    </row>
    <row r="83" spans="1:13" s="177" customFormat="1" x14ac:dyDescent="0.2">
      <c r="A83" s="174"/>
      <c r="B83" s="175"/>
      <c r="C83" s="420" t="s">
        <v>205</v>
      </c>
      <c r="D83" s="420"/>
      <c r="E83" s="420"/>
      <c r="F83" s="420"/>
      <c r="G83" s="420"/>
      <c r="H83" s="234">
        <f>+H82+H78</f>
        <v>650528122.81000328</v>
      </c>
      <c r="I83" s="234">
        <f>+I82+I78</f>
        <v>1213303171.04</v>
      </c>
      <c r="J83" s="176"/>
      <c r="L83" s="267"/>
      <c r="M83" s="274"/>
    </row>
    <row r="84" spans="1:13" s="177" customFormat="1" ht="3" customHeight="1" x14ac:dyDescent="0.2">
      <c r="A84" s="174"/>
      <c r="B84" s="175"/>
      <c r="H84" s="235"/>
      <c r="I84" s="235"/>
      <c r="J84" s="176"/>
    </row>
    <row r="85" spans="1:13" s="177" customFormat="1" hidden="1" x14ac:dyDescent="0.2">
      <c r="A85" s="174"/>
      <c r="B85" s="175"/>
      <c r="C85" s="179"/>
      <c r="D85" s="179"/>
      <c r="E85" s="179"/>
      <c r="F85" s="179"/>
      <c r="G85" s="179"/>
      <c r="H85" s="234"/>
      <c r="I85" s="234"/>
      <c r="J85" s="269"/>
    </row>
    <row r="86" spans="1:13" s="177" customFormat="1" hidden="1" x14ac:dyDescent="0.2">
      <c r="A86" s="174"/>
      <c r="B86" s="175"/>
      <c r="C86" s="179"/>
      <c r="D86" s="179"/>
      <c r="E86" s="179"/>
      <c r="F86" s="179"/>
      <c r="G86" s="179"/>
      <c r="H86" s="234"/>
      <c r="I86" s="234"/>
      <c r="J86" s="269"/>
    </row>
    <row r="87" spans="1:13" ht="14.25" customHeight="1" x14ac:dyDescent="0.2">
      <c r="A87" s="57"/>
      <c r="B87" s="58"/>
      <c r="C87" s="178"/>
      <c r="D87" s="178"/>
      <c r="E87" s="178"/>
      <c r="F87" s="178"/>
      <c r="G87" s="178"/>
      <c r="H87" s="236"/>
      <c r="I87" s="236"/>
      <c r="J87" s="183"/>
      <c r="M87" s="224"/>
    </row>
    <row r="88" spans="1:13" ht="8.25" customHeight="1" x14ac:dyDescent="0.2">
      <c r="A88" s="29"/>
      <c r="J88" s="29"/>
    </row>
    <row r="89" spans="1:13" ht="6" customHeight="1" x14ac:dyDescent="0.2">
      <c r="A89" s="29"/>
      <c r="J89" s="29"/>
    </row>
    <row r="90" spans="1:13" ht="15" customHeight="1" x14ac:dyDescent="0.2">
      <c r="A90" s="28"/>
      <c r="B90" s="43" t="s">
        <v>237</v>
      </c>
      <c r="C90" s="43"/>
      <c r="D90" s="43"/>
      <c r="E90" s="43"/>
      <c r="F90" s="43"/>
      <c r="G90" s="43"/>
      <c r="H90" s="193"/>
      <c r="I90" s="193"/>
      <c r="J90" s="43"/>
    </row>
    <row r="91" spans="1:13" ht="22.5" customHeight="1" x14ac:dyDescent="0.2">
      <c r="A91" s="28"/>
      <c r="B91" s="43"/>
      <c r="C91" s="61"/>
      <c r="D91" s="62"/>
      <c r="E91" s="62"/>
      <c r="F91" s="62"/>
      <c r="G91" s="28"/>
      <c r="H91" s="238"/>
      <c r="I91" s="225"/>
      <c r="J91" s="62"/>
    </row>
    <row r="92" spans="1:13" ht="29.25" customHeight="1" x14ac:dyDescent="0.2">
      <c r="A92" s="28"/>
      <c r="B92" s="16"/>
      <c r="C92" s="43"/>
      <c r="D92" s="275"/>
      <c r="E92" s="201"/>
      <c r="F92" s="227"/>
      <c r="G92" s="227"/>
      <c r="H92" s="405"/>
      <c r="I92" s="405"/>
      <c r="J92" s="405"/>
      <c r="K92" s="62"/>
    </row>
    <row r="93" spans="1:13" ht="14.1" customHeight="1" x14ac:dyDescent="0.2">
      <c r="A93" s="28"/>
      <c r="B93" s="16"/>
      <c r="C93" s="19"/>
      <c r="D93" s="415"/>
      <c r="E93" s="415"/>
      <c r="F93" s="415"/>
      <c r="G93" s="280"/>
      <c r="H93" s="280"/>
      <c r="I93" s="280"/>
      <c r="J93" s="23"/>
    </row>
    <row r="94" spans="1:13" ht="14.1" customHeight="1" x14ac:dyDescent="0.2">
      <c r="A94" s="28"/>
      <c r="B94" s="16"/>
      <c r="C94" s="180"/>
      <c r="D94" s="402"/>
      <c r="E94" s="402"/>
      <c r="F94" s="402"/>
      <c r="G94" s="279"/>
      <c r="H94" s="280"/>
      <c r="I94" s="280"/>
      <c r="J94" s="23"/>
    </row>
    <row r="95" spans="1:13" x14ac:dyDescent="0.2">
      <c r="H95" s="24"/>
      <c r="J95" s="237"/>
    </row>
    <row r="96" spans="1:13" x14ac:dyDescent="0.2">
      <c r="H96" s="70"/>
      <c r="J96" s="237"/>
    </row>
    <row r="97" spans="8:8" x14ac:dyDescent="0.2">
      <c r="H97" s="70"/>
    </row>
  </sheetData>
  <sheetProtection formatCells="0" selectLockedCells="1"/>
  <mergeCells count="56">
    <mergeCell ref="D94:F94"/>
    <mergeCell ref="D75:G75"/>
    <mergeCell ref="E6:I6"/>
    <mergeCell ref="E73:G73"/>
    <mergeCell ref="D41:G41"/>
    <mergeCell ref="D42:G42"/>
    <mergeCell ref="D43:G43"/>
    <mergeCell ref="C45:G45"/>
    <mergeCell ref="E67:G67"/>
    <mergeCell ref="C61:G61"/>
    <mergeCell ref="E56:G56"/>
    <mergeCell ref="E57:G57"/>
    <mergeCell ref="D58:G58"/>
    <mergeCell ref="E51:G51"/>
    <mergeCell ref="D16:G16"/>
    <mergeCell ref="C27:G27"/>
    <mergeCell ref="C78:G78"/>
    <mergeCell ref="C82:G82"/>
    <mergeCell ref="C83:G83"/>
    <mergeCell ref="D28:G28"/>
    <mergeCell ref="D29:G29"/>
    <mergeCell ref="E50:G50"/>
    <mergeCell ref="D31:G31"/>
    <mergeCell ref="D32:G32"/>
    <mergeCell ref="D33:G33"/>
    <mergeCell ref="D38:G38"/>
    <mergeCell ref="D39:G39"/>
    <mergeCell ref="D40:G40"/>
    <mergeCell ref="D34:G34"/>
    <mergeCell ref="D15:G15"/>
    <mergeCell ref="D35:G35"/>
    <mergeCell ref="D36:G36"/>
    <mergeCell ref="D37:G37"/>
    <mergeCell ref="D30:G30"/>
    <mergeCell ref="D23:G23"/>
    <mergeCell ref="D24:G24"/>
    <mergeCell ref="D25:F25"/>
    <mergeCell ref="D17:G17"/>
    <mergeCell ref="D18:G18"/>
    <mergeCell ref="D19:G19"/>
    <mergeCell ref="D93:F93"/>
    <mergeCell ref="D1:J1"/>
    <mergeCell ref="H92:J92"/>
    <mergeCell ref="B6:D6"/>
    <mergeCell ref="D2:J2"/>
    <mergeCell ref="D3:J3"/>
    <mergeCell ref="D4:J4"/>
    <mergeCell ref="B9:F9"/>
    <mergeCell ref="B12:G12"/>
    <mergeCell ref="C47:G47"/>
    <mergeCell ref="C14:G14"/>
    <mergeCell ref="D49:G49"/>
    <mergeCell ref="D21:G21"/>
    <mergeCell ref="D20:G20"/>
    <mergeCell ref="E52:G52"/>
    <mergeCell ref="D22:G22"/>
  </mergeCells>
  <printOptions verticalCentered="1"/>
  <pageMargins left="1.1023622047244095" right="0" top="0" bottom="0" header="0" footer="0"/>
  <pageSetup scale="6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65"/>
  <sheetViews>
    <sheetView workbookViewId="0">
      <selection activeCell="H17" sqref="H17"/>
    </sheetView>
  </sheetViews>
  <sheetFormatPr baseColWidth="10" defaultRowHeight="12" x14ac:dyDescent="0.2"/>
  <cols>
    <col min="1" max="1" width="5.5703125" style="290" customWidth="1"/>
    <col min="2" max="2" width="41.42578125" style="290" customWidth="1"/>
    <col min="3" max="3" width="3.28515625" style="290" customWidth="1"/>
    <col min="4" max="4" width="17.140625" style="290" customWidth="1"/>
    <col min="5" max="6" width="16.7109375" style="290" bestFit="1" customWidth="1"/>
    <col min="7" max="7" width="11.42578125" style="290"/>
    <col min="8" max="8" width="15.85546875" style="290" bestFit="1" customWidth="1"/>
    <col min="9" max="9" width="17" style="290" bestFit="1" customWidth="1"/>
    <col min="10" max="10" width="13.42578125" style="301" bestFit="1" customWidth="1"/>
    <col min="11" max="11" width="17" style="290" bestFit="1" customWidth="1"/>
    <col min="12" max="16384" width="11.42578125" style="290"/>
  </cols>
  <sheetData>
    <row r="1" spans="1:11" x14ac:dyDescent="0.2">
      <c r="A1" s="16"/>
      <c r="B1" s="16"/>
      <c r="C1" s="16"/>
      <c r="D1" s="16"/>
      <c r="E1" s="16"/>
      <c r="F1" s="16"/>
    </row>
    <row r="2" spans="1:11" x14ac:dyDescent="0.2">
      <c r="A2" s="428" t="s">
        <v>216</v>
      </c>
      <c r="B2" s="428"/>
      <c r="C2" s="428"/>
      <c r="D2" s="428"/>
      <c r="E2" s="428"/>
      <c r="F2" s="428"/>
    </row>
    <row r="3" spans="1:11" x14ac:dyDescent="0.2">
      <c r="A3" s="429" t="s">
        <v>241</v>
      </c>
      <c r="B3" s="429"/>
      <c r="C3" s="429"/>
      <c r="D3" s="429"/>
      <c r="E3" s="429"/>
      <c r="F3" s="429"/>
    </row>
    <row r="4" spans="1:11" x14ac:dyDescent="0.2">
      <c r="A4" s="291"/>
      <c r="B4" s="291"/>
      <c r="C4" s="291"/>
      <c r="D4" s="291"/>
      <c r="E4" s="291"/>
      <c r="F4" s="291"/>
    </row>
    <row r="5" spans="1:11" x14ac:dyDescent="0.2">
      <c r="A5" s="291" t="s">
        <v>217</v>
      </c>
      <c r="B5" s="291"/>
      <c r="C5" s="291"/>
      <c r="D5" s="291"/>
      <c r="E5" s="291"/>
      <c r="F5" s="291"/>
    </row>
    <row r="6" spans="1:11" x14ac:dyDescent="0.2">
      <c r="A6" s="429"/>
      <c r="B6" s="429"/>
      <c r="C6" s="291"/>
      <c r="D6" s="291"/>
      <c r="E6" s="291"/>
      <c r="F6" s="291"/>
    </row>
    <row r="7" spans="1:11" x14ac:dyDescent="0.2">
      <c r="A7" s="16"/>
      <c r="B7" s="16"/>
      <c r="C7" s="16"/>
      <c r="D7" s="16"/>
      <c r="E7" s="16"/>
      <c r="F7" s="16"/>
    </row>
    <row r="8" spans="1:11" ht="13.5" x14ac:dyDescent="0.2">
      <c r="A8" s="425" t="s">
        <v>76</v>
      </c>
      <c r="B8" s="426"/>
      <c r="C8" s="430"/>
      <c r="D8" s="292" t="s">
        <v>218</v>
      </c>
      <c r="E8" s="292" t="s">
        <v>208</v>
      </c>
      <c r="F8" s="292" t="s">
        <v>219</v>
      </c>
    </row>
    <row r="9" spans="1:11" x14ac:dyDescent="0.2">
      <c r="A9" s="293"/>
      <c r="B9" s="294"/>
      <c r="C9" s="294"/>
      <c r="D9" s="295"/>
      <c r="E9" s="295"/>
      <c r="F9" s="295"/>
    </row>
    <row r="10" spans="1:11" x14ac:dyDescent="0.2">
      <c r="A10" s="431" t="s">
        <v>220</v>
      </c>
      <c r="B10" s="432"/>
      <c r="C10" s="296"/>
      <c r="D10" s="297">
        <f>+D11+D12</f>
        <v>18782532100</v>
      </c>
      <c r="E10" s="297">
        <f>E11+E12</f>
        <v>16333981330.43</v>
      </c>
      <c r="F10" s="297">
        <f>F11+F12</f>
        <v>16318237760.43</v>
      </c>
    </row>
    <row r="11" spans="1:11" ht="25.5" x14ac:dyDescent="0.2">
      <c r="A11" s="298"/>
      <c r="B11" s="299" t="s">
        <v>221</v>
      </c>
      <c r="C11" s="299"/>
      <c r="D11" s="300">
        <f>19277532100-D30</f>
        <v>18782532100</v>
      </c>
      <c r="E11" s="300">
        <f>16433981330.43-E30</f>
        <v>16333981330.43</v>
      </c>
      <c r="F11" s="300">
        <f>16418237760.43-F30</f>
        <v>16318237760.43</v>
      </c>
      <c r="H11" s="301"/>
    </row>
    <row r="12" spans="1:11" ht="13.5" x14ac:dyDescent="0.2">
      <c r="A12" s="302"/>
      <c r="B12" s="303" t="s">
        <v>222</v>
      </c>
      <c r="C12" s="303"/>
      <c r="D12" s="304"/>
      <c r="E12" s="304"/>
      <c r="F12" s="304"/>
      <c r="H12" s="301"/>
    </row>
    <row r="13" spans="1:11" x14ac:dyDescent="0.2">
      <c r="A13" s="305"/>
      <c r="B13" s="306"/>
      <c r="C13" s="306"/>
      <c r="D13" s="307"/>
      <c r="E13" s="307"/>
      <c r="F13" s="307"/>
      <c r="H13" s="301"/>
    </row>
    <row r="14" spans="1:11" x14ac:dyDescent="0.2">
      <c r="A14" s="422" t="s">
        <v>223</v>
      </c>
      <c r="B14" s="423"/>
      <c r="C14" s="308"/>
      <c r="D14" s="309">
        <f>D15+D16</f>
        <v>19082279835</v>
      </c>
      <c r="E14" s="309">
        <f>E15+E16</f>
        <v>15301749134.48</v>
      </c>
      <c r="F14" s="309">
        <f>F15+F16</f>
        <v>15197326587.73</v>
      </c>
      <c r="H14" s="301"/>
    </row>
    <row r="15" spans="1:11" ht="13.5" x14ac:dyDescent="0.2">
      <c r="A15" s="298"/>
      <c r="B15" s="299" t="s">
        <v>224</v>
      </c>
      <c r="C15" s="299"/>
      <c r="D15" s="300">
        <f>19277532100-D24-D32</f>
        <v>19082279835</v>
      </c>
      <c r="E15" s="300">
        <f>15396753574.69-E24-E32</f>
        <v>15301749134.48</v>
      </c>
      <c r="F15" s="300">
        <f>15290875227.94-F24-F32</f>
        <v>15197326587.73</v>
      </c>
      <c r="H15" s="301"/>
      <c r="I15" s="301"/>
      <c r="K15" s="301"/>
    </row>
    <row r="16" spans="1:11" ht="13.5" x14ac:dyDescent="0.2">
      <c r="A16" s="302"/>
      <c r="B16" s="303" t="s">
        <v>225</v>
      </c>
      <c r="C16" s="303"/>
      <c r="D16" s="304"/>
      <c r="E16" s="304"/>
      <c r="F16" s="304"/>
      <c r="H16" s="301"/>
      <c r="I16" s="301"/>
      <c r="K16" s="301"/>
    </row>
    <row r="17" spans="1:12" x14ac:dyDescent="0.2">
      <c r="A17" s="310"/>
      <c r="B17" s="311"/>
      <c r="C17" s="311"/>
      <c r="D17" s="312"/>
      <c r="E17" s="312"/>
      <c r="F17" s="312"/>
      <c r="H17" s="301"/>
    </row>
    <row r="18" spans="1:12" x14ac:dyDescent="0.2">
      <c r="A18" s="422" t="s">
        <v>226</v>
      </c>
      <c r="B18" s="423"/>
      <c r="C18" s="308"/>
      <c r="D18" s="309">
        <f>D10-D14</f>
        <v>-299747735</v>
      </c>
      <c r="E18" s="309">
        <f>E10-E14</f>
        <v>1032232195.9500008</v>
      </c>
      <c r="F18" s="309">
        <f>F10-F14</f>
        <v>1120911172.7000008</v>
      </c>
      <c r="H18" s="301"/>
    </row>
    <row r="19" spans="1:12" x14ac:dyDescent="0.2">
      <c r="A19" s="16"/>
      <c r="B19" s="16"/>
      <c r="C19" s="16"/>
      <c r="D19" s="16"/>
      <c r="E19" s="16"/>
      <c r="F19" s="16"/>
      <c r="H19" s="301"/>
    </row>
    <row r="20" spans="1:12" ht="13.5" x14ac:dyDescent="0.2">
      <c r="A20" s="425" t="s">
        <v>76</v>
      </c>
      <c r="B20" s="426"/>
      <c r="C20" s="427"/>
      <c r="D20" s="292" t="s">
        <v>218</v>
      </c>
      <c r="E20" s="292" t="s">
        <v>208</v>
      </c>
      <c r="F20" s="292" t="s">
        <v>219</v>
      </c>
    </row>
    <row r="21" spans="1:12" x14ac:dyDescent="0.2">
      <c r="A21" s="305"/>
      <c r="B21" s="306"/>
      <c r="C21" s="313"/>
      <c r="D21" s="314"/>
      <c r="E21" s="315"/>
      <c r="F21" s="315"/>
    </row>
    <row r="22" spans="1:12" x14ac:dyDescent="0.2">
      <c r="A22" s="422" t="s">
        <v>227</v>
      </c>
      <c r="B22" s="423"/>
      <c r="C22" s="308"/>
      <c r="D22" s="309">
        <f>D18</f>
        <v>-299747735</v>
      </c>
      <c r="E22" s="309">
        <f>E18</f>
        <v>1032232195.9500008</v>
      </c>
      <c r="F22" s="309">
        <f>F18</f>
        <v>1120911172.7000008</v>
      </c>
    </row>
    <row r="23" spans="1:12" x14ac:dyDescent="0.2">
      <c r="A23" s="287"/>
      <c r="B23" s="286"/>
      <c r="C23" s="277"/>
      <c r="D23" s="316"/>
      <c r="E23" s="317"/>
      <c r="F23" s="317"/>
      <c r="H23" s="318"/>
    </row>
    <row r="24" spans="1:12" x14ac:dyDescent="0.2">
      <c r="A24" s="422" t="s">
        <v>228</v>
      </c>
      <c r="B24" s="423"/>
      <c r="C24" s="308"/>
      <c r="D24" s="304">
        <f>112933759+45000000</f>
        <v>157933759</v>
      </c>
      <c r="E24" s="304">
        <v>85545454.609999999</v>
      </c>
      <c r="F24" s="304">
        <v>84089654.609999999</v>
      </c>
    </row>
    <row r="25" spans="1:12" x14ac:dyDescent="0.2">
      <c r="A25" s="319"/>
      <c r="B25" s="289"/>
      <c r="C25" s="288"/>
      <c r="D25" s="316"/>
      <c r="E25" s="317"/>
      <c r="F25" s="317"/>
    </row>
    <row r="26" spans="1:12" x14ac:dyDescent="0.2">
      <c r="A26" s="422" t="s">
        <v>229</v>
      </c>
      <c r="B26" s="423"/>
      <c r="C26" s="308"/>
      <c r="D26" s="320">
        <f>+D22-D24</f>
        <v>-457681494</v>
      </c>
      <c r="E26" s="320">
        <f>E22-E24</f>
        <v>946686741.34000075</v>
      </c>
      <c r="F26" s="320">
        <f>F22-F24</f>
        <v>1036821518.0900007</v>
      </c>
    </row>
    <row r="27" spans="1:12" x14ac:dyDescent="0.2">
      <c r="A27" s="16"/>
      <c r="B27" s="16"/>
      <c r="C27" s="16"/>
      <c r="D27" s="16"/>
      <c r="E27" s="16"/>
      <c r="F27" s="16"/>
    </row>
    <row r="28" spans="1:12" ht="13.5" x14ac:dyDescent="0.2">
      <c r="A28" s="425" t="s">
        <v>76</v>
      </c>
      <c r="B28" s="426"/>
      <c r="C28" s="427"/>
      <c r="D28" s="292" t="s">
        <v>218</v>
      </c>
      <c r="E28" s="292" t="s">
        <v>208</v>
      </c>
      <c r="F28" s="292" t="s">
        <v>219</v>
      </c>
      <c r="K28" s="301"/>
      <c r="L28" s="301"/>
    </row>
    <row r="29" spans="1:12" x14ac:dyDescent="0.2">
      <c r="A29" s="305"/>
      <c r="B29" s="306"/>
      <c r="C29" s="306"/>
      <c r="D29" s="321"/>
      <c r="E29" s="321"/>
      <c r="F29" s="321"/>
      <c r="K29" s="301"/>
      <c r="L29" s="301"/>
    </row>
    <row r="30" spans="1:12" x14ac:dyDescent="0.2">
      <c r="A30" s="422" t="s">
        <v>230</v>
      </c>
      <c r="B30" s="423"/>
      <c r="C30" s="308"/>
      <c r="D30" s="304">
        <v>495000000</v>
      </c>
      <c r="E30" s="304">
        <v>100000000</v>
      </c>
      <c r="F30" s="304">
        <v>100000000</v>
      </c>
      <c r="K30" s="301"/>
      <c r="L30" s="301"/>
    </row>
    <row r="31" spans="1:12" x14ac:dyDescent="0.2">
      <c r="A31" s="287"/>
      <c r="B31" s="286"/>
      <c r="C31" s="286"/>
      <c r="D31" s="322"/>
      <c r="E31" s="322"/>
      <c r="F31" s="322"/>
      <c r="K31" s="301"/>
      <c r="L31" s="301"/>
    </row>
    <row r="32" spans="1:12" x14ac:dyDescent="0.2">
      <c r="A32" s="422" t="s">
        <v>231</v>
      </c>
      <c r="B32" s="423"/>
      <c r="C32" s="308"/>
      <c r="D32" s="304">
        <v>37318506</v>
      </c>
      <c r="E32" s="304">
        <v>9458985.5999999996</v>
      </c>
      <c r="F32" s="304">
        <v>9458985.5999999996</v>
      </c>
      <c r="K32" s="301"/>
      <c r="L32" s="301"/>
    </row>
    <row r="33" spans="1:12" x14ac:dyDescent="0.2">
      <c r="A33" s="319"/>
      <c r="B33" s="289"/>
      <c r="C33" s="289"/>
      <c r="D33" s="317"/>
      <c r="E33" s="317"/>
      <c r="F33" s="317"/>
      <c r="K33" s="301"/>
      <c r="L33" s="301"/>
    </row>
    <row r="34" spans="1:12" x14ac:dyDescent="0.2">
      <c r="A34" s="422" t="s">
        <v>232</v>
      </c>
      <c r="B34" s="423"/>
      <c r="C34" s="308"/>
      <c r="D34" s="320">
        <f>D30-D32</f>
        <v>457681494</v>
      </c>
      <c r="E34" s="320">
        <f>E30-E32</f>
        <v>90541014.400000006</v>
      </c>
      <c r="F34" s="320">
        <f>F30-F32</f>
        <v>90541014.400000006</v>
      </c>
      <c r="K34" s="301"/>
      <c r="L34" s="301"/>
    </row>
    <row r="35" spans="1:12" x14ac:dyDescent="0.2">
      <c r="A35" s="16"/>
      <c r="B35" s="16"/>
      <c r="C35" s="16"/>
      <c r="D35" s="16"/>
      <c r="E35" s="16"/>
      <c r="F35" s="16"/>
      <c r="K35" s="301"/>
      <c r="L35" s="301"/>
    </row>
    <row r="36" spans="1:12" s="323" customFormat="1" ht="42" customHeight="1" x14ac:dyDescent="0.2">
      <c r="A36" s="424" t="s">
        <v>233</v>
      </c>
      <c r="B36" s="424"/>
      <c r="C36" s="424"/>
      <c r="D36" s="424"/>
      <c r="E36" s="424"/>
      <c r="F36" s="424"/>
      <c r="J36" s="324"/>
      <c r="K36" s="324"/>
      <c r="L36" s="324"/>
    </row>
    <row r="37" spans="1:12" s="323" customFormat="1" ht="42.75" customHeight="1" x14ac:dyDescent="0.2">
      <c r="A37" s="424" t="s">
        <v>234</v>
      </c>
      <c r="B37" s="424"/>
      <c r="C37" s="424"/>
      <c r="D37" s="424"/>
      <c r="E37" s="424"/>
      <c r="F37" s="424"/>
      <c r="J37" s="324"/>
    </row>
    <row r="38" spans="1:12" s="323" customFormat="1" ht="18.75" customHeight="1" x14ac:dyDescent="0.2">
      <c r="A38" s="424" t="s">
        <v>235</v>
      </c>
      <c r="B38" s="424"/>
      <c r="C38" s="424"/>
      <c r="D38" s="424"/>
      <c r="E38" s="424"/>
      <c r="F38" s="424"/>
      <c r="J38" s="324"/>
    </row>
    <row r="39" spans="1:12" s="323" customFormat="1" ht="18.75" customHeight="1" x14ac:dyDescent="0.2">
      <c r="A39" s="325"/>
      <c r="B39" s="325"/>
      <c r="C39" s="325"/>
      <c r="D39" s="325"/>
      <c r="E39" s="325"/>
      <c r="F39" s="325"/>
      <c r="J39" s="324"/>
    </row>
    <row r="40" spans="1:12" s="323" customFormat="1" ht="18.75" customHeight="1" x14ac:dyDescent="0.2">
      <c r="A40" s="325"/>
      <c r="B40" s="325"/>
      <c r="C40" s="325"/>
      <c r="D40" s="325"/>
      <c r="E40" s="325"/>
      <c r="F40" s="325"/>
      <c r="J40" s="324"/>
    </row>
    <row r="41" spans="1:12" s="323" customFormat="1" ht="18.75" customHeight="1" x14ac:dyDescent="0.2">
      <c r="A41" s="325"/>
      <c r="B41" s="325"/>
      <c r="C41" s="325"/>
      <c r="D41" s="325"/>
      <c r="E41" s="325"/>
      <c r="F41" s="325"/>
      <c r="J41" s="324"/>
    </row>
    <row r="42" spans="1:12" s="323" customFormat="1" ht="18.75" customHeight="1" x14ac:dyDescent="0.2">
      <c r="A42" s="325"/>
      <c r="B42" s="325"/>
      <c r="C42" s="325"/>
      <c r="D42" s="325"/>
      <c r="E42" s="325"/>
      <c r="F42" s="325"/>
      <c r="J42" s="324"/>
    </row>
    <row r="43" spans="1:12" s="323" customFormat="1" ht="18.75" customHeight="1" x14ac:dyDescent="0.2">
      <c r="A43" s="325"/>
      <c r="B43" s="325"/>
      <c r="C43" s="325"/>
      <c r="D43" s="325"/>
      <c r="E43" s="325"/>
      <c r="F43" s="325"/>
      <c r="J43" s="324"/>
    </row>
    <row r="44" spans="1:12" x14ac:dyDescent="0.2">
      <c r="A44" s="16"/>
      <c r="B44" s="16"/>
      <c r="C44" s="16"/>
      <c r="D44" s="16"/>
      <c r="E44" s="16"/>
      <c r="F44" s="16"/>
    </row>
    <row r="45" spans="1:12" x14ac:dyDescent="0.2">
      <c r="A45" s="16"/>
      <c r="B45" s="16"/>
      <c r="C45" s="16"/>
      <c r="D45" s="16"/>
      <c r="E45" s="16"/>
      <c r="F45" s="16"/>
    </row>
    <row r="46" spans="1:12" x14ac:dyDescent="0.2">
      <c r="A46" s="16"/>
      <c r="B46" s="16"/>
      <c r="C46" s="16"/>
      <c r="D46" s="16"/>
      <c r="E46" s="16"/>
      <c r="F46" s="16"/>
    </row>
    <row r="47" spans="1:12" x14ac:dyDescent="0.2">
      <c r="A47" s="28"/>
      <c r="B47" s="28"/>
      <c r="C47" s="28"/>
      <c r="D47" s="28"/>
      <c r="E47" s="28"/>
      <c r="F47" s="28"/>
      <c r="G47" s="326"/>
      <c r="H47" s="326"/>
    </row>
    <row r="48" spans="1:12" x14ac:dyDescent="0.2">
      <c r="A48" s="28"/>
      <c r="B48" s="28"/>
      <c r="C48" s="28"/>
      <c r="D48" s="28"/>
      <c r="E48" s="28"/>
      <c r="F48" s="28"/>
      <c r="G48" s="326"/>
      <c r="H48" s="326"/>
    </row>
    <row r="49" spans="1:9" x14ac:dyDescent="0.2">
      <c r="A49" s="326"/>
      <c r="B49" s="326"/>
      <c r="C49" s="326"/>
      <c r="D49" s="326"/>
      <c r="E49" s="326"/>
      <c r="F49" s="326"/>
      <c r="G49" s="326"/>
      <c r="H49" s="326"/>
    </row>
    <row r="50" spans="1:9" x14ac:dyDescent="0.2">
      <c r="A50" s="326"/>
      <c r="B50" s="326"/>
      <c r="C50" s="326"/>
      <c r="D50" s="326"/>
      <c r="E50" s="326"/>
      <c r="F50" s="326"/>
      <c r="G50" s="326"/>
      <c r="H50" s="326"/>
    </row>
    <row r="51" spans="1:9" ht="15" x14ac:dyDescent="0.25">
      <c r="A51" s="326"/>
      <c r="B51" s="327"/>
      <c r="C51" s="327"/>
      <c r="D51" s="421"/>
      <c r="E51" s="421"/>
      <c r="F51" s="421"/>
      <c r="G51" s="328"/>
      <c r="H51" s="328"/>
      <c r="I51" s="328"/>
    </row>
    <row r="52" spans="1:9" x14ac:dyDescent="0.2">
      <c r="A52" s="326"/>
      <c r="B52" s="285"/>
      <c r="C52" s="285"/>
      <c r="D52" s="341"/>
      <c r="E52" s="341"/>
      <c r="F52" s="341"/>
      <c r="G52" s="23"/>
      <c r="H52" s="23"/>
      <c r="I52" s="23"/>
    </row>
    <row r="53" spans="1:9" x14ac:dyDescent="0.2">
      <c r="A53" s="326"/>
      <c r="B53" s="326"/>
      <c r="C53" s="326"/>
      <c r="D53" s="326"/>
      <c r="E53" s="326"/>
      <c r="F53" s="326"/>
      <c r="G53" s="326"/>
      <c r="H53" s="326"/>
    </row>
    <row r="54" spans="1:9" x14ac:dyDescent="0.2">
      <c r="A54" s="326"/>
      <c r="B54" s="326"/>
      <c r="C54" s="326"/>
      <c r="D54" s="326"/>
      <c r="E54" s="326"/>
      <c r="F54" s="326"/>
      <c r="G54" s="326"/>
      <c r="H54" s="326"/>
    </row>
    <row r="55" spans="1:9" x14ac:dyDescent="0.2">
      <c r="A55" s="326"/>
      <c r="B55" s="326"/>
      <c r="C55" s="326"/>
      <c r="D55" s="326"/>
      <c r="E55" s="326"/>
      <c r="F55" s="326"/>
      <c r="G55" s="326"/>
      <c r="H55" s="326"/>
    </row>
    <row r="56" spans="1:9" x14ac:dyDescent="0.2">
      <c r="A56" s="326"/>
      <c r="B56" s="326"/>
      <c r="C56" s="326"/>
      <c r="D56" s="326"/>
      <c r="E56" s="326"/>
      <c r="F56" s="326"/>
      <c r="G56" s="326"/>
      <c r="H56" s="326"/>
    </row>
    <row r="57" spans="1:9" x14ac:dyDescent="0.2">
      <c r="A57" s="326"/>
      <c r="B57" s="326"/>
      <c r="C57" s="326"/>
      <c r="D57" s="326"/>
      <c r="E57" s="326"/>
      <c r="F57" s="326"/>
      <c r="G57" s="326"/>
      <c r="H57" s="326"/>
    </row>
    <row r="58" spans="1:9" x14ac:dyDescent="0.2">
      <c r="A58" s="326"/>
      <c r="B58" s="326"/>
      <c r="C58" s="326"/>
      <c r="D58" s="326"/>
      <c r="E58" s="326"/>
      <c r="F58" s="326"/>
      <c r="G58" s="326"/>
      <c r="H58" s="326"/>
    </row>
    <row r="59" spans="1:9" x14ac:dyDescent="0.2">
      <c r="A59" s="326"/>
      <c r="B59" s="326"/>
      <c r="C59" s="326"/>
      <c r="D59" s="326"/>
      <c r="E59" s="326"/>
      <c r="F59" s="326"/>
      <c r="G59" s="326"/>
      <c r="H59" s="326"/>
    </row>
    <row r="60" spans="1:9" x14ac:dyDescent="0.2">
      <c r="A60" s="326"/>
      <c r="B60" s="326"/>
      <c r="C60" s="326"/>
      <c r="D60" s="326"/>
      <c r="E60" s="326"/>
      <c r="F60" s="326"/>
      <c r="G60" s="326"/>
      <c r="H60" s="326"/>
    </row>
    <row r="61" spans="1:9" x14ac:dyDescent="0.2">
      <c r="A61" s="326"/>
      <c r="B61" s="326"/>
      <c r="C61" s="326"/>
      <c r="D61" s="326"/>
      <c r="E61" s="326"/>
      <c r="F61" s="326"/>
      <c r="G61" s="326"/>
      <c r="H61" s="326"/>
    </row>
    <row r="62" spans="1:9" x14ac:dyDescent="0.2">
      <c r="A62" s="326"/>
      <c r="B62" s="326"/>
      <c r="C62" s="326"/>
      <c r="D62" s="326"/>
      <c r="E62" s="326"/>
      <c r="F62" s="326"/>
      <c r="G62" s="326"/>
      <c r="H62" s="326"/>
    </row>
    <row r="63" spans="1:9" x14ac:dyDescent="0.2">
      <c r="A63" s="326"/>
      <c r="B63" s="326"/>
      <c r="C63" s="326"/>
      <c r="D63" s="326"/>
      <c r="E63" s="326"/>
      <c r="F63" s="326"/>
      <c r="G63" s="326"/>
      <c r="H63" s="326"/>
    </row>
    <row r="64" spans="1:9" x14ac:dyDescent="0.2">
      <c r="A64" s="326"/>
      <c r="B64" s="326"/>
      <c r="C64" s="326"/>
      <c r="D64" s="326"/>
      <c r="E64" s="326"/>
      <c r="F64" s="326"/>
      <c r="G64" s="326"/>
      <c r="H64" s="326"/>
    </row>
    <row r="65" spans="1:8" x14ac:dyDescent="0.2">
      <c r="A65" s="326"/>
      <c r="B65" s="326"/>
      <c r="C65" s="326"/>
      <c r="D65" s="326"/>
      <c r="E65" s="326"/>
      <c r="F65" s="326"/>
      <c r="G65" s="326"/>
      <c r="H65" s="326"/>
    </row>
  </sheetData>
  <mergeCells count="20">
    <mergeCell ref="A28:C28"/>
    <mergeCell ref="A2:F2"/>
    <mergeCell ref="A3:F3"/>
    <mergeCell ref="A6:B6"/>
    <mergeCell ref="A8:C8"/>
    <mergeCell ref="A10:B10"/>
    <mergeCell ref="A14:B14"/>
    <mergeCell ref="A18:B18"/>
    <mergeCell ref="A20:C20"/>
    <mergeCell ref="A22:B22"/>
    <mergeCell ref="A24:B24"/>
    <mergeCell ref="A26:B26"/>
    <mergeCell ref="D51:F51"/>
    <mergeCell ref="D52:F52"/>
    <mergeCell ref="A30:B30"/>
    <mergeCell ref="A32:B32"/>
    <mergeCell ref="A34:B34"/>
    <mergeCell ref="A36:F36"/>
    <mergeCell ref="A37:F37"/>
    <mergeCell ref="A38:F38"/>
  </mergeCells>
  <pageMargins left="0.7" right="0.7" top="0.75" bottom="0.75" header="0.3" footer="0.3"/>
  <pageSetup paperSize="9" scale="85" orientation="portrait" r:id="rId1"/>
  <ignoredErrors>
    <ignoredError sqref="D11:F11 D15:F15 D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IPF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Eduardo del Jesus Puga Antonio</cp:lastModifiedBy>
  <cp:lastPrinted>2018-01-26T15:20:33Z</cp:lastPrinted>
  <dcterms:created xsi:type="dcterms:W3CDTF">2014-01-27T16:27:43Z</dcterms:created>
  <dcterms:modified xsi:type="dcterms:W3CDTF">2018-02-28T20:39:47Z</dcterms:modified>
</cp:coreProperties>
</file>