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/>
  <mc:AlternateContent xmlns:mc="http://schemas.openxmlformats.org/markup-compatibility/2006">
    <mc:Choice Requires="x15">
      <x15ac:absPath xmlns:x15ac="http://schemas.microsoft.com/office/spreadsheetml/2010/11/ac" url="C:\Users\soporte\Documents\Dirección de Contabilidad\3. Formatos LDF\2018 2do Trimestre\"/>
    </mc:Choice>
  </mc:AlternateContent>
  <xr:revisionPtr revIDLastSave="0" documentId="13_ncr:1_{D60E6D35-3F56-4D16-B8A5-76B4C38A739B}" xr6:coauthVersionLast="34" xr6:coauthVersionMax="34" xr10:uidLastSave="{00000000-0000-0000-0000-000000000000}"/>
  <bookViews>
    <workbookView xWindow="0" yWindow="0" windowWidth="20490" windowHeight="7545" activeTab="8" xr2:uid="{00000000-000D-0000-FFFF-FFFF00000000}"/>
  </bookViews>
  <sheets>
    <sheet name="F1" sheetId="1" r:id="rId1"/>
    <sheet name="F2" sheetId="2" r:id="rId2"/>
    <sheet name="F3" sheetId="3" r:id="rId3"/>
    <sheet name="F4" sheetId="4" r:id="rId4"/>
    <sheet name="F5" sheetId="5" r:id="rId5"/>
    <sheet name="F6-A" sheetId="6" r:id="rId6"/>
    <sheet name="F6-B" sheetId="7" r:id="rId7"/>
    <sheet name="F6-C" sheetId="8" r:id="rId8"/>
    <sheet name="F6-D" sheetId="9" r:id="rId9"/>
  </sheets>
  <externalReferences>
    <externalReference r:id="rId10"/>
  </externalReferences>
  <definedNames>
    <definedName name="_xlnm.Print_Area" localSheetId="0">'F1'!$A$1:$F$106</definedName>
    <definedName name="_xlnm.Print_Area" localSheetId="5">'F6-A'!$A$1:$J$201</definedName>
    <definedName name="_xlnm.Print_Titles" localSheetId="0">'F1'!$1:$5</definedName>
    <definedName name="_xlnm.Print_Titles" localSheetId="5">'F6-A'!$1:$4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3" i="9" l="1"/>
  <c r="I42" i="9"/>
  <c r="I41" i="9"/>
  <c r="H40" i="9"/>
  <c r="G40" i="9"/>
  <c r="F40" i="9"/>
  <c r="E40" i="9"/>
  <c r="D40" i="9"/>
  <c r="I25" i="9"/>
  <c r="H24" i="9"/>
  <c r="G24" i="9"/>
  <c r="I24" i="9" s="1"/>
  <c r="D24" i="9"/>
  <c r="I23" i="9"/>
  <c r="I22" i="9"/>
  <c r="I21" i="9"/>
  <c r="I20" i="9"/>
  <c r="R71" i="5" l="1"/>
  <c r="P71" i="5"/>
  <c r="K71" i="5"/>
  <c r="S69" i="5"/>
  <c r="S71" i="5" s="1"/>
  <c r="K69" i="5"/>
  <c r="M69" i="5" s="1"/>
  <c r="M71" i="5" s="1"/>
  <c r="S66" i="5"/>
  <c r="K66" i="5"/>
  <c r="M66" i="5" s="1"/>
  <c r="R65" i="5"/>
  <c r="S65" i="5" s="1"/>
  <c r="K65" i="5"/>
  <c r="M65" i="5" s="1"/>
  <c r="M63" i="5"/>
  <c r="M62" i="5"/>
  <c r="M61" i="5"/>
  <c r="S60" i="5"/>
  <c r="M60" i="5"/>
  <c r="R59" i="5"/>
  <c r="S59" i="5" s="1"/>
  <c r="M59" i="5"/>
  <c r="J59" i="5"/>
  <c r="S58" i="5"/>
  <c r="K58" i="5"/>
  <c r="M58" i="5" s="1"/>
  <c r="S57" i="5"/>
  <c r="M57" i="5"/>
  <c r="S56" i="5"/>
  <c r="K56" i="5"/>
  <c r="K54" i="5" s="1"/>
  <c r="K64" i="5" s="1"/>
  <c r="S55" i="5"/>
  <c r="M55" i="5"/>
  <c r="R54" i="5"/>
  <c r="S54" i="5" s="1"/>
  <c r="P54" i="5"/>
  <c r="J54" i="5"/>
  <c r="S53" i="5"/>
  <c r="M53" i="5"/>
  <c r="S52" i="5"/>
  <c r="M52" i="5"/>
  <c r="S51" i="5"/>
  <c r="M51" i="5"/>
  <c r="S50" i="5"/>
  <c r="M50" i="5"/>
  <c r="S49" i="5"/>
  <c r="M49" i="5"/>
  <c r="S48" i="5"/>
  <c r="M48" i="5"/>
  <c r="S47" i="5"/>
  <c r="M47" i="5"/>
  <c r="S46" i="5"/>
  <c r="M46" i="5"/>
  <c r="R45" i="5"/>
  <c r="R64" i="5" s="1"/>
  <c r="P45" i="5"/>
  <c r="P64" i="5" s="1"/>
  <c r="J45" i="5"/>
  <c r="M45" i="5" s="1"/>
  <c r="S39" i="5"/>
  <c r="S38" i="5"/>
  <c r="K38" i="5"/>
  <c r="M38" i="5" s="1"/>
  <c r="R37" i="5"/>
  <c r="S37" i="5" s="1"/>
  <c r="S35" i="5"/>
  <c r="M35" i="5"/>
  <c r="S34" i="5"/>
  <c r="M34" i="5"/>
  <c r="S33" i="5"/>
  <c r="M33" i="5"/>
  <c r="S32" i="5"/>
  <c r="M32" i="5"/>
  <c r="S31" i="5"/>
  <c r="M31" i="5"/>
  <c r="R30" i="5"/>
  <c r="P30" i="5"/>
  <c r="K30" i="5"/>
  <c r="J30" i="5"/>
  <c r="M30" i="5" s="1"/>
  <c r="M29" i="5"/>
  <c r="S28" i="5"/>
  <c r="M28" i="5"/>
  <c r="S27" i="5"/>
  <c r="M27" i="5"/>
  <c r="M26" i="5"/>
  <c r="M25" i="5"/>
  <c r="S24" i="5"/>
  <c r="M24" i="5"/>
  <c r="S23" i="5"/>
  <c r="M23" i="5"/>
  <c r="S22" i="5"/>
  <c r="M22" i="5"/>
  <c r="S21" i="5"/>
  <c r="M21" i="5"/>
  <c r="S20" i="5"/>
  <c r="M20" i="5"/>
  <c r="S19" i="5"/>
  <c r="M19" i="5"/>
  <c r="R18" i="5"/>
  <c r="P18" i="5"/>
  <c r="J18" i="5"/>
  <c r="M18" i="5" s="1"/>
  <c r="M17" i="5"/>
  <c r="J16" i="5"/>
  <c r="M16" i="5" s="1"/>
  <c r="S15" i="5"/>
  <c r="M15" i="5"/>
  <c r="S14" i="5"/>
  <c r="M14" i="5"/>
  <c r="S11" i="5"/>
  <c r="M11" i="5"/>
  <c r="K37" i="5" l="1"/>
  <c r="M37" i="5" s="1"/>
  <c r="M54" i="5"/>
  <c r="M56" i="5"/>
  <c r="K42" i="5"/>
  <c r="K67" i="5" s="1"/>
  <c r="P42" i="5"/>
  <c r="S30" i="5"/>
  <c r="P67" i="5"/>
  <c r="S16" i="5"/>
  <c r="S18" i="5"/>
  <c r="J42" i="5"/>
  <c r="R42" i="5"/>
  <c r="R67" i="5" s="1"/>
  <c r="S45" i="5"/>
  <c r="J64" i="5"/>
  <c r="M64" i="5" s="1"/>
  <c r="S42" i="5" l="1"/>
  <c r="S67" i="5" s="1"/>
  <c r="S64" i="5"/>
  <c r="J67" i="5"/>
  <c r="M67" i="5" s="1"/>
  <c r="M42" i="5"/>
  <c r="E80" i="4" l="1"/>
  <c r="D80" i="4"/>
  <c r="E76" i="4"/>
  <c r="D76" i="4"/>
  <c r="C76" i="4"/>
  <c r="E75" i="4"/>
  <c r="D75" i="4"/>
  <c r="D74" i="4" s="1"/>
  <c r="C75" i="4"/>
  <c r="C74" i="4" s="1"/>
  <c r="E72" i="4"/>
  <c r="D72" i="4"/>
  <c r="C72" i="4"/>
  <c r="E62" i="4"/>
  <c r="D62" i="4"/>
  <c r="E58" i="4"/>
  <c r="D58" i="4"/>
  <c r="C58" i="4"/>
  <c r="E57" i="4"/>
  <c r="E56" i="4" s="1"/>
  <c r="D57" i="4"/>
  <c r="C57" i="4"/>
  <c r="C56" i="4" s="1"/>
  <c r="E54" i="4"/>
  <c r="D54" i="4"/>
  <c r="C54" i="4"/>
  <c r="E44" i="4"/>
  <c r="D44" i="4"/>
  <c r="C44" i="4"/>
  <c r="E41" i="4"/>
  <c r="D41" i="4"/>
  <c r="C41" i="4"/>
  <c r="E31" i="4"/>
  <c r="D31" i="4"/>
  <c r="C31" i="4"/>
  <c r="E18" i="4"/>
  <c r="D18" i="4"/>
  <c r="E16" i="4"/>
  <c r="E78" i="4" s="1"/>
  <c r="D16" i="4"/>
  <c r="D78" i="4" s="1"/>
  <c r="C16" i="4"/>
  <c r="C78" i="4" s="1"/>
  <c r="E15" i="4"/>
  <c r="E60" i="4" s="1"/>
  <c r="D15" i="4"/>
  <c r="D14" i="4" s="1"/>
  <c r="C15" i="4"/>
  <c r="C60" i="4" s="1"/>
  <c r="C14" i="4"/>
  <c r="E14" i="4" l="1"/>
  <c r="C48" i="4"/>
  <c r="C12" i="4" s="1"/>
  <c r="C9" i="4" s="1"/>
  <c r="C22" i="4" s="1"/>
  <c r="C24" i="4" s="1"/>
  <c r="C26" i="4" s="1"/>
  <c r="C35" i="4" s="1"/>
  <c r="D56" i="4"/>
  <c r="C82" i="4"/>
  <c r="C84" i="4" s="1"/>
  <c r="D48" i="4"/>
  <c r="D12" i="4" s="1"/>
  <c r="D9" i="4" s="1"/>
  <c r="D22" i="4" s="1"/>
  <c r="D24" i="4" s="1"/>
  <c r="D26" i="4" s="1"/>
  <c r="D35" i="4" s="1"/>
  <c r="E74" i="4"/>
  <c r="E82" i="4" s="1"/>
  <c r="E84" i="4" s="1"/>
  <c r="E48" i="4"/>
  <c r="E12" i="4" s="1"/>
  <c r="E9" i="4" s="1"/>
  <c r="E22" i="4" s="1"/>
  <c r="E24" i="4" s="1"/>
  <c r="E26" i="4" s="1"/>
  <c r="E35" i="4" s="1"/>
  <c r="C64" i="4"/>
  <c r="C66" i="4" s="1"/>
  <c r="E64" i="4"/>
  <c r="E66" i="4" s="1"/>
  <c r="D82" i="4"/>
  <c r="D84" i="4" s="1"/>
  <c r="D60" i="4"/>
  <c r="D64" i="4" s="1"/>
  <c r="D66" i="4" s="1"/>
  <c r="H46" i="2" l="1"/>
  <c r="G46" i="2"/>
  <c r="H45" i="2"/>
  <c r="G45" i="2"/>
  <c r="H44" i="2"/>
  <c r="G44" i="2"/>
  <c r="H43" i="2"/>
  <c r="G43" i="2"/>
  <c r="H42" i="2"/>
  <c r="G42" i="2"/>
  <c r="H22" i="2"/>
  <c r="E22" i="2"/>
  <c r="D22" i="2"/>
  <c r="H21" i="2"/>
  <c r="E21" i="2"/>
  <c r="D21" i="2"/>
  <c r="G21" i="2" s="1"/>
  <c r="H20" i="2"/>
  <c r="E20" i="2"/>
  <c r="G20" i="2" s="1"/>
  <c r="H19" i="2"/>
  <c r="E19" i="2"/>
  <c r="G19" i="2" s="1"/>
  <c r="H18" i="2"/>
  <c r="H17" i="2" s="1"/>
  <c r="H16" i="2" s="1"/>
  <c r="H10" i="2" s="1"/>
  <c r="H29" i="2" s="1"/>
  <c r="E18" i="2"/>
  <c r="G18" i="2" s="1"/>
  <c r="F17" i="2"/>
  <c r="C17" i="2"/>
  <c r="C16" i="2" s="1"/>
  <c r="C10" i="2" s="1"/>
  <c r="C29" i="2" s="1"/>
  <c r="D17" i="2" l="1"/>
  <c r="D16" i="2" s="1"/>
  <c r="D10" i="2" s="1"/>
  <c r="D29" i="2" s="1"/>
  <c r="G22" i="2"/>
  <c r="G17" i="2" s="1"/>
  <c r="G16" i="2" s="1"/>
  <c r="G10" i="2" s="1"/>
  <c r="G29" i="2" s="1"/>
  <c r="E17" i="2"/>
  <c r="E16" i="2" s="1"/>
  <c r="E10" i="2" s="1"/>
  <c r="E29" i="2" s="1"/>
  <c r="F85" i="1" l="1"/>
  <c r="E85" i="1"/>
  <c r="F79" i="1"/>
  <c r="F78" i="1" s="1"/>
  <c r="E79" i="1"/>
  <c r="E78" i="1" s="1"/>
  <c r="F73" i="1"/>
  <c r="E73" i="1"/>
  <c r="C70" i="1"/>
  <c r="B70" i="1"/>
  <c r="F67" i="1"/>
  <c r="E67" i="1"/>
  <c r="F47" i="1"/>
  <c r="E47" i="1"/>
  <c r="C47" i="1"/>
  <c r="B47" i="1"/>
  <c r="C43" i="1"/>
  <c r="B43" i="1"/>
  <c r="F42" i="1"/>
  <c r="E42" i="1"/>
  <c r="F34" i="1"/>
  <c r="E34" i="1"/>
  <c r="C34" i="1"/>
  <c r="B34" i="1"/>
  <c r="F29" i="1"/>
  <c r="E29" i="1"/>
  <c r="C27" i="1"/>
  <c r="B27" i="1"/>
  <c r="F25" i="1"/>
  <c r="E25" i="1"/>
  <c r="F20" i="1"/>
  <c r="E20" i="1"/>
  <c r="C18" i="1"/>
  <c r="B18" i="1"/>
  <c r="F9" i="1"/>
  <c r="F53" i="1" s="1"/>
  <c r="F69" i="1" s="1"/>
  <c r="E9" i="1"/>
  <c r="E53" i="1" s="1"/>
  <c r="E69" i="1" s="1"/>
  <c r="C9" i="1"/>
  <c r="B9" i="1"/>
  <c r="E89" i="1" l="1"/>
  <c r="E91" i="1" s="1"/>
  <c r="F89" i="1"/>
  <c r="F91" i="1" s="1"/>
  <c r="B53" i="1"/>
  <c r="B72" i="1" s="1"/>
  <c r="C53" i="1"/>
  <c r="C72" i="1" s="1"/>
</calcChain>
</file>

<file path=xl/sharedStrings.xml><?xml version="1.0" encoding="utf-8"?>
<sst xmlns="http://schemas.openxmlformats.org/spreadsheetml/2006/main" count="899" uniqueCount="495">
  <si>
    <t>Ente Público: PODER EJECUTIVO DEL GOBIERNO DEL ESTADO DE CAMPECHE</t>
  </si>
  <si>
    <t>Formato 1  Estado de Situación Financiera Detallado - LDF</t>
  </si>
  <si>
    <t>Al 30 de junio de 2018 y al 31 de diciembre de 2017</t>
  </si>
  <si>
    <t>(PESOS)</t>
  </si>
  <si>
    <t>Concepto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</si>
  <si>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</si>
  <si>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</si>
  <si>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</si>
  <si>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</si>
  <si>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</si>
  <si>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</si>
  <si>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</si>
  <si>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</si>
  <si>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</si>
  <si>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</si>
  <si>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</si>
  <si>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</si>
  <si>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</si>
  <si>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</si>
  <si>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</si>
  <si>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</si>
  <si>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</si>
  <si>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</si>
  <si>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</si>
  <si>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</si>
  <si>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a8) Devoluciones de la Ley de Ingresos por Pagar a Corto Plazo</t>
  </si>
  <si>
    <t>b. Derechos a Recibir Efectivo o Equivalentes (b=b1+b2+b3+b4+b5+b6+b7)</t>
  </si>
  <si>
    <t>a9) Otras Cuentas por Pagar a Corto Plazo</t>
  </si>
  <si>
    <t>b1) Inversiones Financieras de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</si>
  <si>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</si>
  <si>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</si>
  <si>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</si>
  <si>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</si>
  <si>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</si>
  <si>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</si>
  <si>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</si>
  <si>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</si>
  <si>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</si>
  <si>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b7) Otros Derechos a Recibir Efectivo o Equivalentes a Corto Plazo</t>
  </si>
  <si>
    <t>c. Porción a Corto Plazo de la Deuda Pública a Largo Plazo (c=c1+c2)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</si>
  <si>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</si>
  <si>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</si>
  <si>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</si>
  <si>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</si>
  <si>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</si>
  <si>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</si>
  <si>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</si>
  <si>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</si>
  <si>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</si>
  <si>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</si>
  <si>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</si>
  <si>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</si>
  <si>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</si>
  <si>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</si>
  <si>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</si>
  <si>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</si>
  <si>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</si>
  <si>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</si>
  <si>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</si>
  <si>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</si>
  <si>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</si>
  <si>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</si>
  <si>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</si>
  <si>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</si>
  <si>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</si>
  <si>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f6) Valores y Bienes en Garantía a Corto Plazo</t>
  </si>
  <si>
    <t>e. Almacenes</t>
  </si>
  <si>
    <t>g. Provisiones a Corto Plazo (g=g1+g2+g3)</t>
  </si>
  <si>
    <t>f. Estimación por Pérdida o Deterioro de Activos Circulantes (f=f1+f2)</t>
  </si>
  <si>
    <t>g1) Provisión para Demandas y Juicios a Corto Plazo</t>
  </si>
  <si>
    <t>f1) Estimaciones para Cuentas Incobrables por Derechos a Recibir Efectivo o Equivalentes</t>
  </si>
  <si>
    <t>g2) Provisión para Contingencias a Corto Plazo</t>
  </si>
  <si>
    <t>f2) Estimación por Deterioro de Inventarios</t>
  </si>
  <si>
    <t>g3) Otras Provisiones a Corto Plazo</t>
  </si>
  <si>
    <t>g. Otros Activos Circulantes (g=g1+g2+g3+g4)</t>
  </si>
  <si>
    <t>h. Otros Pasivos a Corto Plazo (h=h1+h2+h3)</t>
  </si>
  <si>
    <t>g1) Valores en Garantía</t>
  </si>
  <si>
    <t>h1) Ingresos por Clasificar</t>
  </si>
  <si>
    <t>g2) Bienes en Garantía (excluye depósitos de fondos)</t>
  </si>
  <si>
    <t>h2) Recaudación por Participar</t>
  </si>
  <si>
    <t>g3) Bienes Derivados de Embargos, Decomisos, Aseguramientos y Dación en Pago</t>
  </si>
  <si>
    <t>h3) Otros Pasivos Circulantes</t>
  </si>
  <si>
    <t>g4) Adquisición con Fondos de Terceros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</si>
  <si>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</si>
  <si>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</si>
  <si>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</si>
  <si>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</si>
  <si>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</si>
  <si>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</si>
  <si>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</si>
  <si>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</si>
  <si>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</si>
  <si>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</si>
  <si>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</si>
  <si>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</si>
  <si>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</si>
  <si>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</si>
  <si>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</si>
  <si>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</si>
  <si>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</si>
  <si>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</si>
  <si>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</si>
  <si>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</si>
  <si>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</si>
  <si>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</si>
  <si>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</si>
  <si>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</si>
  <si>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</si>
  <si>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</si>
  <si>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</si>
  <si>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</si>
  <si>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</si>
  <si>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</si>
  <si>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</si>
  <si>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</si>
  <si>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</si>
  <si>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</si>
  <si>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</si>
  <si>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</si>
  <si>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</si>
  <si>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</si>
  <si>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</si>
  <si>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GOBIERNO DEL ESTADO DE CAMPECHE</t>
  </si>
  <si>
    <t>Formato 2 -Informe Analítico de la Deuda Pública y Otros Pasivos -LDF</t>
  </si>
  <si>
    <t>Del 1 de enero al 30 de junio de 2018</t>
  </si>
  <si>
    <t>Denominación de la Deuda Pública y Otros Pasivos ( c )</t>
  </si>
  <si>
    <t>Saldo al 31 de diciembre de 2017 (d)</t>
  </si>
  <si>
    <t xml:space="preserve">Disposiciones del Periodo (e) </t>
  </si>
  <si>
    <t>Amortizaciones del Período (f)</t>
  </si>
  <si>
    <t>Revaluaciones, Reclasificaciones y otros ajustes (g)</t>
  </si>
  <si>
    <t>Saldo Final del Período (h)  h=d+e-f+g</t>
  </si>
  <si>
    <t>Pago de intereses del Período (i)</t>
  </si>
  <si>
    <t>Pago de comisiones y demás costos asociados durante el Periodo (j)</t>
  </si>
  <si>
    <t xml:space="preserve">1.- Deuda Pública (1=A+B)  </t>
  </si>
  <si>
    <t>A. Corto Plazo (A=a1+a2+a3)</t>
  </si>
  <si>
    <t xml:space="preserve">   a1) Instituciones de Crédito</t>
  </si>
  <si>
    <t xml:space="preserve">  a2) Títulos y Valores</t>
  </si>
  <si>
    <t xml:space="preserve">  a3) Arrendamientos Financieros</t>
  </si>
  <si>
    <t xml:space="preserve">  B. Largo Plazo (B=b1+b2+b3)</t>
  </si>
  <si>
    <t>b1) Instituciones de Crédito</t>
  </si>
  <si>
    <t>BANAMEX, S. A.</t>
  </si>
  <si>
    <t>SANTANDER, S. A.</t>
  </si>
  <si>
    <t>BBVA BANCOMER, S. A.</t>
  </si>
  <si>
    <t>b2) Títulos y Valores</t>
  </si>
  <si>
    <t>b3) Arrendamientos Financieros</t>
  </si>
  <si>
    <t>2.- Otros Pasivos</t>
  </si>
  <si>
    <t>3.- Total de la Deuda Pública y Otros Pásivos (3=1+2)</t>
  </si>
  <si>
    <r>
      <t xml:space="preserve">4.- Deuda Contingente </t>
    </r>
    <r>
      <rPr>
        <b/>
        <sz val="8"/>
        <color theme="1"/>
        <rFont val="Calibri"/>
        <family val="2"/>
      </rPr>
      <t>¹</t>
    </r>
    <r>
      <rPr>
        <b/>
        <sz val="8"/>
        <color theme="1"/>
        <rFont val="Azo Sans"/>
        <family val="3"/>
      </rPr>
      <t xml:space="preserve"> (informativo)</t>
    </r>
  </si>
  <si>
    <t xml:space="preserve">   A. Deuda Contingente 1</t>
  </si>
  <si>
    <t xml:space="preserve">   B. Deuda Contingente 2</t>
  </si>
  <si>
    <t xml:space="preserve">   C. Deuda Contingente XX</t>
  </si>
  <si>
    <r>
      <t xml:space="preserve">5.- Valor de Instrumentos Bono Cupón Cero </t>
    </r>
    <r>
      <rPr>
        <b/>
        <sz val="8"/>
        <color theme="1"/>
        <rFont val="Calibri"/>
        <family val="2"/>
      </rPr>
      <t>²</t>
    </r>
    <r>
      <rPr>
        <b/>
        <sz val="8"/>
        <color theme="1"/>
        <rFont val="Azo Sans"/>
        <family val="3"/>
      </rPr>
      <t xml:space="preserve"> (infomativo)</t>
    </r>
  </si>
  <si>
    <r>
      <t xml:space="preserve">A. Instrumento Bono Cupón Cero FONREC </t>
    </r>
    <r>
      <rPr>
        <vertAlign val="superscript"/>
        <sz val="7"/>
        <color theme="1"/>
        <rFont val="Azo Sans"/>
        <family val="3"/>
      </rPr>
      <t>2</t>
    </r>
  </si>
  <si>
    <r>
      <t xml:space="preserve">B. Instrumento Bono Cupón Cero PROFISE </t>
    </r>
    <r>
      <rPr>
        <vertAlign val="superscript"/>
        <sz val="7"/>
        <color theme="1"/>
        <rFont val="Azo Sans"/>
        <family val="3"/>
      </rPr>
      <t>2</t>
    </r>
  </si>
  <si>
    <r>
      <t xml:space="preserve">C. Instrumento Bono Cupón Cero FONREC </t>
    </r>
    <r>
      <rPr>
        <vertAlign val="superscript"/>
        <sz val="7"/>
        <color theme="1"/>
        <rFont val="Azo Sans"/>
        <family val="3"/>
      </rPr>
      <t>2</t>
    </r>
  </si>
  <si>
    <r>
      <t xml:space="preserve">D. Instrumento Bono Cupón Cero FONREC </t>
    </r>
    <r>
      <rPr>
        <vertAlign val="superscript"/>
        <sz val="7"/>
        <color theme="1"/>
        <rFont val="Azo Sans"/>
        <family val="3"/>
      </rPr>
      <t>2</t>
    </r>
  </si>
  <si>
    <r>
      <t xml:space="preserve">E. Instrumento Bono Cupón Cero FONREC </t>
    </r>
    <r>
      <rPr>
        <vertAlign val="superscript"/>
        <sz val="7"/>
        <color theme="1"/>
        <rFont val="Azo Sans"/>
        <family val="3"/>
      </rPr>
      <t>2</t>
    </r>
  </si>
  <si>
    <t>Oblicaciones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</si>
  <si>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</si>
  <si>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</si>
  <si>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</si>
  <si>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</si>
  <si>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</si>
  <si>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6.- Obligaciones a Corto Plazo (informativo)</t>
  </si>
  <si>
    <t xml:space="preserve">  A. Crédito 1</t>
  </si>
  <si>
    <t xml:space="preserve">  B. Crédito 2</t>
  </si>
  <si>
    <t xml:space="preserve">  C. Crédito XX</t>
  </si>
  <si>
    <t>Formato 3 -Informe Analítico de Obligaciones de Diferentes Financiamientos -LDF</t>
  </si>
  <si>
    <t>Denominación de las Obligaciones Diferentes de Financiamiento ( c )</t>
  </si>
  <si>
    <t>Fecha del Contrato (d)</t>
  </si>
  <si>
    <t>Fecha de inicio de operación del proyecto (e 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</si>
  <si>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</si>
  <si>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</si>
  <si>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</si>
  <si>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</si>
  <si>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</si>
  <si>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31 de marzo de 2018 (k)</t>
  </si>
  <si>
    <t>Monto pagado de la inversión actualizado al 31 de marzo de 2018(l)</t>
  </si>
  <si>
    <t>Saldo pendiente por pagar de la inversión al 31 de marzo de 2018         (m= g-l)</t>
  </si>
  <si>
    <t>A. Asociaciones Público Privadas (APP´s)            (A= a+b+c+d)</t>
  </si>
  <si>
    <t xml:space="preserve">   a) APP 1</t>
  </si>
  <si>
    <t xml:space="preserve">   b) APP 2</t>
  </si>
  <si>
    <t xml:space="preserve">   c) APP 3</t>
  </si>
  <si>
    <t xml:space="preserve">   d) APP XX</t>
  </si>
  <si>
    <t>B. Otros instrumentos (B= a+b+c+d)</t>
  </si>
  <si>
    <t xml:space="preserve">   a) Otro Instumento 1</t>
  </si>
  <si>
    <t xml:space="preserve">   b) Otro Instrumento 2</t>
  </si>
  <si>
    <t xml:space="preserve">   c) Otro Instrumento 3</t>
  </si>
  <si>
    <t xml:space="preserve">   d) Otro instrumento XX</t>
  </si>
  <si>
    <t>C. Total de Obligaciones Diferentes de Financiamiento (C=A+B)</t>
  </si>
  <si>
    <t>PODER EJECUTIVO DEL GOBIERNO DEL ESTADO DE CAMPECHE</t>
  </si>
  <si>
    <t>Formato 4 -Balance Presupuestario - LDF</t>
  </si>
  <si>
    <t xml:space="preserve">Del 1 de enero al 30 de junio de 2018 </t>
  </si>
  <si>
    <t xml:space="preserve">Concepto </t>
  </si>
  <si>
    <t>Estimado/</t>
  </si>
  <si>
    <t>Devengado</t>
  </si>
  <si>
    <t>Recaudado/</t>
  </si>
  <si>
    <t xml:space="preserve">Aprobado 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</si>
  <si>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</si>
  <si>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</si>
  <si>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</si>
  <si>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</si>
  <si>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</si>
  <si>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</si>
  <si>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</si>
  <si>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</si>
  <si>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</si>
  <si>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</si>
  <si>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</si>
  <si>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</si>
  <si>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</si>
  <si>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</si>
  <si>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</si>
  <si>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</si>
  <si>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</si>
  <si>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</si>
  <si>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</si>
  <si>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</si>
  <si>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</si>
  <si>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</si>
  <si>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</si>
  <si>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</si>
  <si>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</si>
  <si>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</si>
  <si>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</si>
  <si>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</si>
  <si>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</si>
  <si>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</si>
  <si>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</si>
  <si>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</si>
  <si>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</si>
  <si>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</si>
  <si>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</si>
  <si>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</si>
  <si>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C.P. América del Carmen Azar Pérez</t>
  </si>
  <si>
    <t>Secretaria de Finanzas del Gobierno del Estado</t>
  </si>
  <si>
    <t>C.P. Guadalupe Esther Cárdenas Guerrero</t>
  </si>
  <si>
    <t xml:space="preserve">                          Subsecretaria de Egresos</t>
  </si>
  <si>
    <t xml:space="preserve">GOBIERNO DEL ESTADO DE CAMPECHE
Formato 5 Estado Analitíco de Ingresos Detallado - LDF
</t>
  </si>
  <si>
    <t>Del 01 enero al 30 de junio de 2018</t>
  </si>
  <si>
    <t/>
  </si>
  <si>
    <t>Ingreso</t>
  </si>
  <si>
    <t>Estimado</t>
  </si>
  <si>
    <t>Ampliaciones
/(Reducciones)</t>
  </si>
  <si>
    <t>Modificado</t>
  </si>
  <si>
    <t>Recaudado</t>
  </si>
  <si>
    <t>Diferencia</t>
  </si>
  <si>
    <r>
      <rPr>
        <b/>
        <sz val="6"/>
        <color rgb="FF000000"/>
        <rFont val="Times New Roman"/>
        <family val="1"/>
      </rPr>
      <t>Ingresos de Libre Disposición</t>
    </r>
  </si>
  <si>
    <r>
      <rPr>
        <b/>
        <sz val="6"/>
        <color rgb="FF000000"/>
        <rFont val="Times New Roman"/>
        <family val="1"/>
      </rPr>
      <t>A. Impuestos</t>
    </r>
  </si>
  <si>
    <r>
      <rPr>
        <b/>
        <sz val="6"/>
        <color rgb="FF000000"/>
        <rFont val="Times New Roman"/>
        <family val="1"/>
      </rPr>
      <t>B. Cuotas y Aportaciones de Seguridad Social</t>
    </r>
  </si>
  <si>
    <r>
      <rPr>
        <b/>
        <sz val="6"/>
        <color rgb="FF000000"/>
        <rFont val="Times New Roman"/>
        <family val="1"/>
      </rPr>
      <t>C. Contribuciones de Mejoras</t>
    </r>
  </si>
  <si>
    <r>
      <rPr>
        <b/>
        <sz val="6"/>
        <color rgb="FF000000"/>
        <rFont val="Times New Roman"/>
        <family val="1"/>
      </rPr>
      <t>D. Derechos</t>
    </r>
  </si>
  <si>
    <r>
      <rPr>
        <b/>
        <sz val="6"/>
        <color rgb="FF000000"/>
        <rFont val="Times New Roman"/>
        <family val="1"/>
      </rPr>
      <t>E. Productos</t>
    </r>
  </si>
  <si>
    <r>
      <rPr>
        <b/>
        <sz val="6"/>
        <color rgb="FF000000"/>
        <rFont val="Times New Roman"/>
        <family val="1"/>
      </rPr>
      <t>F. Aprovechamientos</t>
    </r>
  </si>
  <si>
    <r>
      <rPr>
        <b/>
        <sz val="6"/>
        <color rgb="FF000000"/>
        <rFont val="Times New Roman"/>
        <family val="1"/>
      </rPr>
      <t>G. Ingresos por Ventas de Bienes y Servicios</t>
    </r>
  </si>
  <si>
    <r>
      <rPr>
        <b/>
        <sz val="6"/>
        <color rgb="FF000000"/>
        <rFont val="Times New Roman"/>
        <family val="1"/>
      </rPr>
      <t>H. Participaciones (H=h1+h2+h3+h4+h5+h6+h7+h8+h9+h10+h11)</t>
    </r>
  </si>
  <si>
    <r>
      <rPr>
        <sz val="6"/>
        <color rgb="FF000000"/>
        <rFont val="Times New Roman"/>
        <family val="1"/>
      </rPr>
      <t>h1) Fondo General de Participaciones</t>
    </r>
  </si>
  <si>
    <r>
      <rPr>
        <sz val="6"/>
        <color rgb="FF000000"/>
        <rFont val="Times New Roman"/>
        <family val="1"/>
      </rPr>
      <t>h2) Fondo de Fomento Municipal</t>
    </r>
  </si>
  <si>
    <r>
      <rPr>
        <sz val="6"/>
        <color rgb="FF000000"/>
        <rFont val="Times New Roman"/>
        <family val="1"/>
      </rPr>
      <t>h3) Fondo de Fiscalización y Recaudación</t>
    </r>
  </si>
  <si>
    <r>
      <rPr>
        <sz val="6"/>
        <color rgb="FF000000"/>
        <rFont val="Times New Roman"/>
        <family val="1"/>
      </rPr>
      <t>h4) Fondo de Compensación</t>
    </r>
  </si>
  <si>
    <r>
      <rPr>
        <sz val="6"/>
        <color rgb="FF000000"/>
        <rFont val="Times New Roman"/>
        <family val="1"/>
      </rPr>
      <t>h5) Fondo de Extracción de Hidrocarburos</t>
    </r>
  </si>
  <si>
    <r>
      <rPr>
        <sz val="6"/>
        <color rgb="FF000000"/>
        <rFont val="Times New Roman"/>
        <family val="1"/>
      </rPr>
      <t>h6) Impuesto Especial Sobre Producción y Servicios</t>
    </r>
  </si>
  <si>
    <r>
      <rPr>
        <sz val="6"/>
        <color rgb="FF000000"/>
        <rFont val="Times New Roman"/>
        <family val="1"/>
      </rPr>
      <t>h7) 0.136% de la Recaudación Federal Participable</t>
    </r>
  </si>
  <si>
    <r>
      <rPr>
        <sz val="6"/>
        <color rgb="FF000000"/>
        <rFont val="Times New Roman"/>
        <family val="1"/>
      </rPr>
      <t>h8) 3.17% Sobre Extracción de Petróleo</t>
    </r>
  </si>
  <si>
    <r>
      <rPr>
        <sz val="6"/>
        <color rgb="FF000000"/>
        <rFont val="Times New Roman"/>
        <family val="1"/>
      </rPr>
      <t>h9) Gasolinas y Diésel</t>
    </r>
  </si>
  <si>
    <r>
      <rPr>
        <sz val="6"/>
        <color rgb="FF000000"/>
        <rFont val="Times New Roman"/>
        <family val="1"/>
      </rPr>
      <t>h10) Fondo del Impuesto Sobre la Renta</t>
    </r>
  </si>
  <si>
    <r>
      <rPr>
        <sz val="6"/>
        <color rgb="FF000000"/>
        <rFont val="Times New Roman"/>
        <family val="1"/>
      </rPr>
      <t>h11) Fondo de Estabilización de los Ingresos de las Entidades Federativas</t>
    </r>
  </si>
  <si>
    <r>
      <rPr>
        <b/>
        <sz val="6"/>
        <color rgb="FF000000"/>
        <rFont val="Times New Roman"/>
        <family val="1"/>
      </rPr>
      <t>I. Incentivos Derivados de la Colaboración Fiscal (I=i1+i2+i3+i4+i5)</t>
    </r>
  </si>
  <si>
    <r>
      <rPr>
        <sz val="6"/>
        <color rgb="FF000000"/>
        <rFont val="Times New Roman"/>
        <family val="1"/>
      </rPr>
      <t>i1) Tenencia o Uso de Vehículos</t>
    </r>
  </si>
  <si>
    <r>
      <rPr>
        <sz val="6"/>
        <color rgb="FF000000"/>
        <rFont val="Times New Roman"/>
        <family val="1"/>
      </rPr>
      <t>i2) Fondo de Compensación ISAN</t>
    </r>
  </si>
  <si>
    <r>
      <rPr>
        <sz val="6"/>
        <color rgb="FF000000"/>
        <rFont val="Times New Roman"/>
        <family val="1"/>
      </rPr>
      <t>i3) Impuesto Sobre Automóviles Nuevos</t>
    </r>
  </si>
  <si>
    <r>
      <rPr>
        <sz val="6"/>
        <color rgb="FF000000"/>
        <rFont val="Times New Roman"/>
        <family val="1"/>
      </rPr>
      <t>i4) Fondo de Compensación de Repecos-Intermedios</t>
    </r>
  </si>
  <si>
    <r>
      <rPr>
        <sz val="6"/>
        <color rgb="FF000000"/>
        <rFont val="Times New Roman"/>
        <family val="1"/>
      </rPr>
      <t>i5) Otros Incentivos Económicos</t>
    </r>
  </si>
  <si>
    <r>
      <rPr>
        <b/>
        <sz val="6"/>
        <color rgb="FF000000"/>
        <rFont val="Times New Roman"/>
        <family val="1"/>
      </rPr>
      <t>J. Transferencias</t>
    </r>
  </si>
  <si>
    <r>
      <rPr>
        <b/>
        <sz val="6"/>
        <color rgb="FF000000"/>
        <rFont val="Times New Roman"/>
        <family val="1"/>
      </rPr>
      <t>K. Convenios</t>
    </r>
  </si>
  <si>
    <r>
      <rPr>
        <sz val="6"/>
        <color rgb="FF000000"/>
        <rFont val="Times New Roman"/>
        <family val="1"/>
      </rPr>
      <t>k1) Otros Convenios y Subsidios</t>
    </r>
  </si>
  <si>
    <r>
      <rPr>
        <b/>
        <sz val="6"/>
        <color rgb="FF000000"/>
        <rFont val="Times New Roman"/>
        <family val="1"/>
      </rPr>
      <t>L. Otros Ingresos de Libre Disposición (L=l1+l2)</t>
    </r>
  </si>
  <si>
    <r>
      <rPr>
        <sz val="6"/>
        <color rgb="FF000000"/>
        <rFont val="Times New Roman"/>
        <family val="1"/>
      </rPr>
      <t>l1) Participaciones en Ingresos Locales</t>
    </r>
  </si>
  <si>
    <r>
      <rPr>
        <sz val="6"/>
        <color rgb="FF000000"/>
        <rFont val="Times New Roman"/>
        <family val="1"/>
      </rPr>
      <t>l2) Otros Ingresos de Libre Disposición</t>
    </r>
  </si>
  <si>
    <r>
      <rPr>
        <b/>
        <sz val="6"/>
        <color rgb="FF000000"/>
        <rFont val="Times New Roman"/>
        <family val="1"/>
      </rPr>
      <t>I. Total de Ingresos de Libre Disposición (I=A+B+C+D+E+F+G+H+I+J+K+L)</t>
    </r>
  </si>
  <si>
    <r>
      <rPr>
        <b/>
        <sz val="6"/>
        <color rgb="FF000000"/>
        <rFont val="Times New Roman"/>
        <family val="1"/>
      </rPr>
      <t>Ingresos Excedentes de Ingresos de Libre Disposición</t>
    </r>
  </si>
  <si>
    <r>
      <rPr>
        <b/>
        <sz val="6"/>
        <color rgb="FF000000"/>
        <rFont val="Times New Roman"/>
        <family val="1"/>
      </rPr>
      <t>Transferencias Federales Etiquetadas</t>
    </r>
  </si>
  <si>
    <r>
      <rPr>
        <b/>
        <sz val="6"/>
        <color rgb="FF000000"/>
        <rFont val="Times New Roman"/>
        <family val="1"/>
      </rPr>
      <t>A. Aportaciones (A=a1+a2+a3+a4+a5+a6+a7+a8)</t>
    </r>
  </si>
  <si>
    <r>
      <rPr>
        <sz val="6"/>
        <color rgb="FF000000"/>
        <rFont val="Times New Roman"/>
        <family val="1"/>
      </rPr>
      <t>a1) Fondo de Aportaciones para la Nómina Educativa y Gasto Operativo</t>
    </r>
  </si>
  <si>
    <r>
      <rPr>
        <sz val="6"/>
        <color rgb="FF000000"/>
        <rFont val="Times New Roman"/>
        <family val="1"/>
      </rPr>
      <t>a2) Fondo de Aportaciones para los Servicios de Salud</t>
    </r>
  </si>
  <si>
    <r>
      <rPr>
        <sz val="6"/>
        <color rgb="FF000000"/>
        <rFont val="Times New Roman"/>
        <family val="1"/>
      </rPr>
      <t>a3) Fondo de Aportaciones para la Infraestructura Social</t>
    </r>
  </si>
  <si>
    <r>
      <rPr>
        <sz val="6"/>
        <color rgb="FF000000"/>
        <rFont val="Times New Roman"/>
        <family val="1"/>
      </rPr>
      <t>a4) Fondo de Aportaciones para el Fortalecimiento de los Municipios y de las Demarcaciones Territoriales del Distrito Federal</t>
    </r>
  </si>
  <si>
    <r>
      <rPr>
        <sz val="6"/>
        <color rgb="FF000000"/>
        <rFont val="Times New Roman"/>
        <family val="1"/>
      </rPr>
      <t>a5) Fondo de Aportaciones Múltiples</t>
    </r>
  </si>
  <si>
    <r>
      <rPr>
        <sz val="6"/>
        <color rgb="FF000000"/>
        <rFont val="Times New Roman"/>
        <family val="1"/>
      </rPr>
      <t>a6) Fondo de Aportaciones para la Educación Tecnológica y de Adultos</t>
    </r>
  </si>
  <si>
    <r>
      <rPr>
        <sz val="6"/>
        <color rgb="FF000000"/>
        <rFont val="Times New Roman"/>
        <family val="1"/>
      </rPr>
      <t>a7) Fondo de Aportaciones para la Seguridad Pública de los Estados y del Distrito Federal</t>
    </r>
  </si>
  <si>
    <r>
      <rPr>
        <sz val="6"/>
        <color rgb="FF000000"/>
        <rFont val="Times New Roman"/>
        <family val="1"/>
      </rPr>
      <t>a8) Fondo de Aportaciones para el Fortalecimiento de las Entidades Federativas</t>
    </r>
  </si>
  <si>
    <r>
      <rPr>
        <b/>
        <sz val="6"/>
        <color rgb="FF000000"/>
        <rFont val="Times New Roman"/>
        <family val="1"/>
      </rPr>
      <t>B. Convenios (B=b1+b2+b3+b4)</t>
    </r>
  </si>
  <si>
    <r>
      <rPr>
        <sz val="6"/>
        <color rgb="FF000000"/>
        <rFont val="Times New Roman"/>
        <family val="1"/>
      </rPr>
      <t>b1) Convenios de Protección Social en Salud</t>
    </r>
  </si>
  <si>
    <r>
      <rPr>
        <sz val="6"/>
        <color rgb="FF000000"/>
        <rFont val="Times New Roman"/>
        <family val="1"/>
      </rPr>
      <t>b2) Convenios de Descentralización</t>
    </r>
  </si>
  <si>
    <r>
      <rPr>
        <sz val="6"/>
        <color rgb="FF000000"/>
        <rFont val="Times New Roman"/>
        <family val="1"/>
      </rPr>
      <t>b3) Convenios de Reasignación</t>
    </r>
  </si>
  <si>
    <r>
      <rPr>
        <sz val="6"/>
        <color rgb="FF000000"/>
        <rFont val="Times New Roman"/>
        <family val="1"/>
      </rPr>
      <t>b4) Otros Convenios y Subsidios</t>
    </r>
  </si>
  <si>
    <r>
      <rPr>
        <b/>
        <sz val="6"/>
        <color rgb="FF000000"/>
        <rFont val="Times New Roman"/>
        <family val="1"/>
      </rPr>
      <t>C. Fondos Distintos de Aportaciones (C=c1+c2)</t>
    </r>
  </si>
  <si>
    <r>
      <rPr>
        <sz val="6"/>
        <color rgb="FF000000"/>
        <rFont val="Times New Roman"/>
        <family val="1"/>
      </rPr>
      <t>c1) Fondo para Entidades Federativas y Municipios Productores de Hidrocarburos</t>
    </r>
  </si>
  <si>
    <r>
      <rPr>
        <sz val="6"/>
        <color rgb="FF000000"/>
        <rFont val="Times New Roman"/>
        <family val="1"/>
      </rPr>
      <t>c2) Fondo Minero</t>
    </r>
  </si>
  <si>
    <r>
      <rPr>
        <b/>
        <sz val="6"/>
        <color rgb="FF000000"/>
        <rFont val="Times New Roman"/>
        <family val="1"/>
      </rPr>
      <t>D. Transferencias, Subsidios y Subvenciones, y Pensiones y Jubilaciones</t>
    </r>
  </si>
  <si>
    <r>
      <rPr>
        <b/>
        <sz val="6"/>
        <color rgb="FF000000"/>
        <rFont val="Times New Roman"/>
        <family val="1"/>
      </rPr>
      <t>E. Otras Transferencias Federales Etiquetadas</t>
    </r>
  </si>
  <si>
    <r>
      <rPr>
        <b/>
        <sz val="6"/>
        <color rgb="FF000000"/>
        <rFont val="Times New Roman"/>
        <family val="1"/>
      </rPr>
      <t>II. Total de Transferencias Federales Etiquetadas (II = A + B + C + D + E)</t>
    </r>
  </si>
  <si>
    <r>
      <rPr>
        <b/>
        <sz val="6"/>
        <color rgb="FF000000"/>
        <rFont val="Times New Roman"/>
        <family val="1"/>
      </rPr>
      <t>III. Ingresos Derivados de Financiamientos (III = A)</t>
    </r>
  </si>
  <si>
    <r>
      <rPr>
        <sz val="6"/>
        <color rgb="FF000000"/>
        <rFont val="Times New Roman"/>
        <family val="1"/>
      </rPr>
      <t>A. Ingresos Derivados de Financiamientos</t>
    </r>
  </si>
  <si>
    <r>
      <rPr>
        <b/>
        <sz val="6"/>
        <color rgb="FF000000"/>
        <rFont val="Times New Roman"/>
        <family val="1"/>
      </rPr>
      <t>IV. Total de Ingresos (IV = I + II + III)</t>
    </r>
  </si>
  <si>
    <r>
      <rPr>
        <b/>
        <sz val="6"/>
        <color rgb="FF000000"/>
        <rFont val="Times New Roman"/>
        <family val="1"/>
      </rPr>
      <t>Datos Informativos</t>
    </r>
  </si>
  <si>
    <r>
      <rPr>
        <sz val="6"/>
        <color rgb="FF000000"/>
        <rFont val="Times New Roman"/>
        <family val="1"/>
      </rPr>
      <t>1. Ingresos Derivados de Financiamientos con Fuente de Pago de Ingresos de Libre Disposición</t>
    </r>
  </si>
  <si>
    <r>
      <rPr>
        <sz val="6"/>
        <color rgb="FF000000"/>
        <rFont val="Times New Roman"/>
        <family val="1"/>
      </rPr>
      <t>2. Ingresos Derivados de Financiamientos con Fuente de Pago de Transferencias Federales Etiquetadas</t>
    </r>
  </si>
  <si>
    <r>
      <rPr>
        <sz val="6"/>
        <color rgb="FF000000"/>
        <rFont val="Times New Roman"/>
        <family val="1"/>
      </rPr>
      <t>3. Ingresos Derivados de Financiamientos (3 = 1 + 2)</t>
    </r>
  </si>
  <si>
    <t>C.P. ROSA ELENA UC ZAPATA</t>
  </si>
  <si>
    <t>LIC. LUIS ALFREDO SANDOVAL MARTÍNEZ</t>
  </si>
  <si>
    <t>CP. AMÉRICA DEL CARMEN AZAR PÉREZ</t>
  </si>
  <si>
    <t>DIRECTORA DE RECAUDACIÓN</t>
  </si>
  <si>
    <r>
      <rPr>
        <sz val="5.5"/>
        <color rgb="FF000000"/>
        <rFont val="Times New Roman"/>
        <family val="1"/>
      </rPr>
      <t xml:space="preserve">ADMINISTRADOR GENERAL DEL SERVICIO DE
</t>
    </r>
    <r>
      <rPr>
        <sz val="5.5"/>
        <color rgb="FF000000"/>
        <rFont val="Times New Roman"/>
        <family val="1"/>
      </rPr>
      <t>ADMINISTRACIÓN FISCAL DEL ESTADO DE CAMPECHE</t>
    </r>
  </si>
  <si>
    <t>SECRETARIA DE FINANZAS</t>
  </si>
  <si>
    <t xml:space="preserve">Ente Público: Poder Ejecutivo del Gobierno del Estado de Campeche
Formato 6 a) - Estado Analítico del Ejercicio Presupuesto de Egresos Detallado - LDF
Clasificación Por Objeto del Gasto (Capítulo y Concepto)
Del 01 de enero  al 30 de junio del 2018
(PESOS) </t>
  </si>
  <si>
    <t>Egresos</t>
  </si>
  <si>
    <t>Subejercicio</t>
  </si>
  <si>
    <t>Ampliaciones/ (Reducciones)</t>
  </si>
  <si>
    <t>I. GASTO NO ETIQUETADO</t>
  </si>
  <si>
    <t>A. SERVICIOS PERSONALES  (A= 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</si>
  <si>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</si>
  <si>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</si>
  <si>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</si>
  <si>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</si>
  <si>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</si>
  <si>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</si>
  <si>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</si>
  <si>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 (B= 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</si>
  <si>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</si>
  <si>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</si>
  <si>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</si>
  <si>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</si>
  <si>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</si>
  <si>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</si>
  <si>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</si>
  <si>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</si>
  <si>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</si>
  <si>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 (C= c1+c2+c3+c4+c5+c6+c7+c8+c9)</t>
  </si>
  <si>
    <t>c1) SERVICIOS BÁSICOS</t>
  </si>
  <si>
    <t>c2) SERVICIOS DE ARRENDAMIENTO</t>
  </si>
  <si>
    <t>c3) SERVICIOS PROFESIONALES,CIENTÍFICOS,TÉCNICOS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</si>
  <si>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</si>
  <si>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</si>
  <si>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</si>
  <si>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</si>
  <si>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</si>
  <si>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</si>
  <si>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    (D= 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</si>
  <si>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</si>
  <si>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</si>
  <si>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</si>
  <si>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</si>
  <si>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</si>
  <si>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</si>
  <si>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</si>
  <si>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</si>
  <si>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</si>
  <si>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                    (E= 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</si>
  <si>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</si>
  <si>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</si>
  <si>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</si>
  <si>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</si>
  <si>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</si>
  <si>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</si>
  <si>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</si>
  <si>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</si>
  <si>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</si>
  <si>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INVERSION PÚBLICA  (F= 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</si>
  <si>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</si>
  <si>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</si>
  <si>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</si>
  <si>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                 (G= 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</si>
  <si>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</si>
  <si>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</si>
  <si>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</si>
  <si>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</si>
  <si>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</si>
  <si>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g6) OTRAS INVERSIONES FINANCIERAS</t>
  </si>
  <si>
    <t>g7) PROVISIONES PARA CONTINGENCIAS Y OTRAS EROGACIONES ESPECIALES</t>
  </si>
  <si>
    <t>H. PARTICIPACIONES Y APORTACIONES  (H= h1+h2+h3)</t>
  </si>
  <si>
    <t>h1) PARTICIPACIONES</t>
  </si>
  <si>
    <t>h2) APORTACIONES</t>
  </si>
  <si>
    <t>h3) CONVENIOS</t>
  </si>
  <si>
    <t>I. DEUDA PÚBLICA  (I= 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</si>
  <si>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</si>
  <si>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</si>
  <si>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</si>
  <si>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</si>
  <si>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</si>
  <si>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</si>
  <si>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</si>
  <si>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</t>
  </si>
  <si>
    <t>c3) SERVICIOS PROFESIONALES, CIENTÍFICOS, TÉCNICOS Y OTROS SERVICIOS</t>
  </si>
  <si>
    <t>E. BIENES MUEBLES, INMUEBLES E INTANGIBLES                    (E= e1+e2+e3+e4+e5+e6+e7+e8+e9)</t>
  </si>
  <si>
    <t>G. INVERSIONES FINANCIERAS Y OTRAS PROVISIONES                (G= g1+g2+g3+g4+g5+g6+g7)</t>
  </si>
  <si>
    <t>g4) CONCESION DE PRÉSTAMOS</t>
  </si>
  <si>
    <t>i1) AMORTIZACION DE LA DEUDA PÚBLICA</t>
  </si>
  <si>
    <t xml:space="preserve"> III. TOTAL DE EGRESOS (III = I + II)</t>
  </si>
  <si>
    <t xml:space="preserve">Ente Público: Poder Ejecutivo del Gobierno del Estado de Campeche
Formato 6 b) - Estado Analítico del Ejercicio Presupuesto de Egresos Detallado - LDF
Clasificación Administrativa
Del 01 de enero al 30 de junio del 2018
(PESOS) </t>
  </si>
  <si>
    <t>OFICINA DEL GOBERNADOR</t>
  </si>
  <si>
    <t>SECRETARÍA GENERAL DE GOBIERNO</t>
  </si>
  <si>
    <t>SECRETARÍA DE FINANZAS</t>
  </si>
  <si>
    <t>SECRETARÍA DE ADMINISTRACIÓN E INNOVACIÓN GUBERNAMENTAL</t>
  </si>
  <si>
    <t>SECRETARÍA DE LA CONTRALORÍA</t>
  </si>
  <si>
    <t>SECRETARÍA DE PLANEACIÓN</t>
  </si>
  <si>
    <t>SECRETARÍA DE EDUCACIÓN</t>
  </si>
  <si>
    <t>SECRETARÍA DE CULTURA</t>
  </si>
  <si>
    <t>SECRETARÍA DE SALUD</t>
  </si>
  <si>
    <t>SECRETARÍA DE DESARROLLO SOCIAL Y HUMANO</t>
  </si>
  <si>
    <t>SECRETARÍA DE DESARROLLO ENERGÉTICO SUSTENTABLE</t>
  </si>
  <si>
    <t>SECRETARÍA DE DESARROLLO  ECONÓMICO</t>
  </si>
  <si>
    <t>SECRETARÍA DE DESARROLLO RURAL</t>
  </si>
  <si>
    <t>SECRETARÍA DE PESCA Y ACUACULTURA</t>
  </si>
  <si>
    <t>SECRETARÍA DE MEDIO AMBIENTE  Y RECURSOS NATURALES</t>
  </si>
  <si>
    <t>SECRETARÍA DE DESARROLLO URBANO,OBRAS PÚBLICAS E INFRAESTUCTURA</t>
  </si>
  <si>
    <t>SECRETARÍA DE TURISMO</t>
  </si>
  <si>
    <t>SECRETARÍA DE TRABAJO Y PREVISIÓN SOCIAL</t>
  </si>
  <si>
    <t>SECRETARÍA DE SEGURIDAD PÚBLICA</t>
  </si>
  <si>
    <t>SECRETARÍA DE PROTECCIÓN CIVIL</t>
  </si>
  <si>
    <t>CONSEJERÍA JURÍDICA</t>
  </si>
  <si>
    <t>FISCALÍA GENERAL DEL ESTADO</t>
  </si>
  <si>
    <t>DEUDA PÚBLICA</t>
  </si>
  <si>
    <t>PODER LEGISLATIVO</t>
  </si>
  <si>
    <t>PODER JUDICIAL</t>
  </si>
  <si>
    <t>ÓRGANOS AUTÓNOMOS</t>
  </si>
  <si>
    <t>ORGANISMOS PÚBLICOS DESCENTRALIZADOS</t>
  </si>
  <si>
    <t>FIDEICOMISOS PÚBLICOS</t>
  </si>
  <si>
    <t>PARTICIPACIONES Y TRANSFERENCIAS A MUNICIPIOS</t>
  </si>
  <si>
    <t>III. TOTAL DE EGRESOS (III= I + II)</t>
  </si>
  <si>
    <t xml:space="preserve">Ente Público: Poder Ejecutivo del Gobierno del Estado de Campeche
Formato 6 c) - Estado Analítico del Ejercicio Presupuesto de Egresos Detallado - LDF
Clasificación Funcional (Finalidad y Función)
Del 01 de enero al 30 de junio del 2018
(PESOS) </t>
  </si>
  <si>
    <t>A. GOBIERNO  (A= 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</si>
  <si>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</si>
  <si>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</si>
  <si>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</si>
  <si>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</si>
  <si>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</si>
  <si>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</si>
  <si>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</si>
  <si>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</si>
  <si>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 (B= 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</si>
  <si>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</si>
  <si>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</si>
  <si>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</si>
  <si>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</si>
  <si>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</si>
  <si>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</si>
  <si>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</si>
  <si>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                            (C= c1+c2+c3+c4+c5+c6+c7+c8+c9)</t>
  </si>
  <si>
    <t>c1) ASUNTOS ECONÓMICO COMERCIALES Y LABORALES EN GENERAL</t>
  </si>
  <si>
    <t>c2) AGROPECUARIA, SILVICULTURA, PESCA Y CAZA</t>
  </si>
  <si>
    <t>c3) COMBUSTIBLES 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</si>
  <si>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</si>
  <si>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</si>
  <si>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</si>
  <si>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</si>
  <si>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</si>
  <si>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</si>
  <si>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 NO CLASIFICADAS EN FUNCIONES ANTERIORES  (D= d1+d2+d3+d4)</t>
  </si>
  <si>
    <t>d1) TRANSACCIONES DE LA DEUDA PÚBLICA/COSTOS FINANCIERO DE LA DEUDA</t>
  </si>
  <si>
    <t>d2) TRANFERENCIAS, PARTICIPACIONES Y APORTACIONES ENTRE DIFERENTES NIVELES Y ÓRDENES DE GOBIERNO</t>
  </si>
  <si>
    <t>d3) SANEAMIENTO DEL SISTEMA FINANCIERO</t>
  </si>
  <si>
    <t>d4) ADEUDOS DE EJERCICIOS FISCALES ANTERIORES</t>
  </si>
  <si>
    <t xml:space="preserve"> Ente Público: Poder Ejecutivo del Gobierno del Estado de Campeche</t>
  </si>
  <si>
    <t>Formato 6 d) - Estado Analítico del Ejercicio del Presupuesto de Egresos Detallado - LDF</t>
  </si>
  <si>
    <t>Clasificación de Servicios Personales por Categoría</t>
  </si>
  <si>
    <t>Del 01 de enero al 30 de junio del 2018</t>
  </si>
  <si>
    <t xml:space="preserve">Subejercicio </t>
  </si>
  <si>
    <t>I. Gasto No etiquetado  (I=A+B+C+D+E+F)</t>
  </si>
  <si>
    <t>A)  Personal Administrativo y de Servicio Público</t>
  </si>
  <si>
    <t>B) Magisterio</t>
  </si>
  <si>
    <t>C) Servicios de Salud  (C= c1 + c2)</t>
  </si>
  <si>
    <t>CAP</t>
  </si>
  <si>
    <t>DESCRIP</t>
  </si>
  <si>
    <t>ASIGNADO</t>
  </si>
  <si>
    <t>EJERCIDO</t>
  </si>
  <si>
    <t>1000</t>
  </si>
  <si>
    <t>SERVICIOS PERSONALES</t>
  </si>
  <si>
    <t>3000</t>
  </si>
  <si>
    <t>SERVICIOS GENERALES</t>
  </si>
  <si>
    <t>4000</t>
  </si>
  <si>
    <t>SUBSIDIOS Y TRANSFERENCIAS</t>
  </si>
  <si>
    <t>S-</t>
  </si>
  <si>
    <t>C1) Personal Administrativo</t>
  </si>
  <si>
    <t>C2) Personal médico, Paramédico y Afín</t>
  </si>
  <si>
    <t>D) Seguridad Pública</t>
  </si>
  <si>
    <t>E) Gastos asociados a la implementación de</t>
  </si>
  <si>
    <t>nuevas leyes federales o reformas a las</t>
  </si>
  <si>
    <t>mismas (E= e1 + e2)</t>
  </si>
  <si>
    <t>e1)  Nombre del Programa o Ley 1</t>
  </si>
  <si>
    <t>e2)  Nombre del Programa o Ley 2</t>
  </si>
  <si>
    <t>F) Sentencias laborales definitivas</t>
  </si>
  <si>
    <t>II. Gasto Etiquetado  (II=A+B+C+D+E+F)</t>
  </si>
  <si>
    <t>III. Total del Gasto en Servicios Personales</t>
  </si>
  <si>
    <t>(III= I + II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</si>
</sst>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_-;\-* #,##0.00_-;_-* &quot;-&quot;??_-;_-@_-"/>
    <numFmt numFmtId="164" formatCode="[$-1080A]#,##0.00;\(#,##0.00\)"/>
    <numFmt numFmtId="165" formatCode="#,##0.00000000"/>
    <numFmt numFmtId="166" formatCode="[$-1080A]&quot;$&quot;#,##0.00"/>
    <numFmt numFmtId="167" formatCode="&quot;$&quot;#,##0.00"/>
    <numFmt numFmtId="168" formatCode="[$-10C0A]&quot;$&quot;#,##0.00;\(&quot;$&quot;#,##0.00\)"/>
    <numFmt numFmtId="169" formatCode="#,##0.000000"/>
    <numFmt numFmtId="170" formatCode="#,###.#0\ ;[Red]\(#,###.#00\);\-\ ;"/>
    <numFmt numFmtId="171" formatCode="#,##0.00;[Red]#,##0.00"/>
    <numFmt numFmtId="172" formatCode="#,##0.00000000;[Red]#,##0.00000000"/>
  </numFmts>
  <fonts count="6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i/>
      <sz val="9"/>
      <color theme="1"/>
      <name val="Arial"/>
      <family val="2"/>
    </font>
    <font>
      <sz val="8"/>
      <color theme="1"/>
      <name val="Calibri"/>
      <family val="2"/>
      <scheme val="minor"/>
    </font>
    <font>
      <b/>
      <sz val="11"/>
      <color theme="1"/>
      <name val="Azo Sans"/>
      <family val="3"/>
    </font>
    <font>
      <b/>
      <sz val="7"/>
      <color theme="0"/>
      <name val="Arial"/>
      <family val="2"/>
    </font>
    <font>
      <b/>
      <sz val="8"/>
      <color theme="1"/>
      <name val="Azo Sans"/>
      <family val="3"/>
    </font>
    <font>
      <sz val="8"/>
      <color theme="1"/>
      <name val="Azo Sans"/>
      <family val="3"/>
    </font>
    <font>
      <sz val="7"/>
      <color theme="1"/>
      <name val="Azo Sans"/>
      <family val="3"/>
    </font>
    <font>
      <sz val="11"/>
      <color theme="1"/>
      <name val="Arial"/>
      <family val="2"/>
    </font>
    <font>
      <b/>
      <sz val="8"/>
      <color theme="1"/>
      <name val="Calibri"/>
      <family val="2"/>
    </font>
    <font>
      <vertAlign val="superscript"/>
      <sz val="7"/>
      <color theme="1"/>
      <name val="Azo Sans"/>
      <family val="3"/>
    </font>
    <font>
      <b/>
      <sz val="8"/>
      <color theme="1"/>
      <name val="Azo Sans Lt"/>
      <family val="3"/>
    </font>
    <font>
      <sz val="8"/>
      <color theme="1"/>
      <name val="Azo Sans Lt"/>
      <family val="3"/>
    </font>
    <font>
      <sz val="9"/>
      <color theme="1"/>
      <name val="Azo Sans"/>
      <family val="3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10"/>
      <color rgb="FF000000"/>
      <name val="Arial"/>
      <family val="2"/>
    </font>
    <font>
      <sz val="11"/>
      <name val="Calibri"/>
      <family val="2"/>
    </font>
    <font>
      <b/>
      <sz val="9"/>
      <color rgb="FF000000"/>
      <name val="Segoe UI"/>
      <family val="2"/>
    </font>
    <font>
      <sz val="9"/>
      <name val="Calibri"/>
      <family val="2"/>
    </font>
    <font>
      <b/>
      <sz val="9"/>
      <color rgb="FF000000"/>
      <name val="Candara"/>
      <family val="2"/>
    </font>
    <font>
      <b/>
      <sz val="9"/>
      <color rgb="FF000000"/>
      <name val="Times New Roman"/>
      <family val="1"/>
    </font>
    <font>
      <sz val="9"/>
      <color rgb="FF000000"/>
      <name val="Candara"/>
      <family val="2"/>
    </font>
    <font>
      <b/>
      <sz val="6"/>
      <color rgb="FF000000"/>
      <name val="Times New Roman"/>
      <family val="1"/>
    </font>
    <font>
      <b/>
      <sz val="6"/>
      <color rgb="FFFF0000"/>
      <name val="Times New Roman"/>
      <family val="1"/>
    </font>
    <font>
      <sz val="11"/>
      <color rgb="FFFF0000"/>
      <name val="Calibri"/>
      <family val="2"/>
    </font>
    <font>
      <b/>
      <sz val="6"/>
      <name val="Times New Roman"/>
      <family val="1"/>
    </font>
    <font>
      <sz val="6"/>
      <color rgb="FF000000"/>
      <name val="Times New Roman"/>
      <family val="1"/>
    </font>
    <font>
      <sz val="6"/>
      <name val="Times New Roman"/>
      <family val="1"/>
    </font>
    <font>
      <sz val="6"/>
      <color rgb="FFFF0000"/>
      <name val="Times New Roman"/>
      <family val="1"/>
    </font>
    <font>
      <b/>
      <sz val="6"/>
      <color rgb="FF002060"/>
      <name val="Times New Roman"/>
      <family val="1"/>
    </font>
    <font>
      <sz val="11"/>
      <color rgb="FF002060"/>
      <name val="Calibri"/>
      <family val="2"/>
    </font>
    <font>
      <sz val="5.5"/>
      <color rgb="FF000000"/>
      <name val="Segoe UI"/>
      <family val="2"/>
    </font>
    <font>
      <b/>
      <sz val="6"/>
      <color theme="1"/>
      <name val="Times New Roman"/>
      <family val="1"/>
    </font>
    <font>
      <sz val="6"/>
      <color theme="1"/>
      <name val="Times New Roman"/>
      <family val="1"/>
    </font>
    <font>
      <sz val="11"/>
      <color theme="1"/>
      <name val="Calibri"/>
      <family val="2"/>
    </font>
    <font>
      <sz val="5"/>
      <color rgb="FF000000"/>
      <name val="Century Gothic"/>
      <family val="2"/>
    </font>
    <font>
      <sz val="5"/>
      <color rgb="FF000000"/>
      <name val="Segoe UI"/>
      <family val="2"/>
    </font>
    <font>
      <sz val="5.5"/>
      <color rgb="FF000000"/>
      <name val="Times New Roman"/>
      <family val="1"/>
    </font>
    <font>
      <b/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0"/>
      <name val="Arial"/>
      <family val="2"/>
    </font>
    <font>
      <b/>
      <sz val="10"/>
      <color rgb="FFFFFFFF"/>
      <name val="Courier New"/>
      <family val="3"/>
    </font>
    <font>
      <sz val="10"/>
      <name val="Calibri"/>
      <family val="2"/>
    </font>
    <font>
      <b/>
      <sz val="9"/>
      <color rgb="FF000000"/>
      <name val="Courier New"/>
      <family val="3"/>
    </font>
    <font>
      <sz val="9"/>
      <color rgb="FF000000"/>
      <name val="Courier New"/>
      <family val="3"/>
    </font>
    <font>
      <sz val="11"/>
      <name val="Calibri"/>
    </font>
    <font>
      <b/>
      <sz val="10"/>
      <color theme="0"/>
      <name val="Courier New"/>
      <family val="3"/>
    </font>
    <font>
      <sz val="9"/>
      <color theme="1"/>
      <name val="Calibri"/>
      <family val="2"/>
      <scheme val="minor"/>
    </font>
    <font>
      <sz val="9"/>
      <color theme="1"/>
      <name val="Courier New"/>
      <family val="3"/>
    </font>
    <font>
      <b/>
      <sz val="9"/>
      <color theme="1"/>
      <name val="Courier New"/>
      <family val="3"/>
    </font>
    <font>
      <b/>
      <sz val="9"/>
      <color indexed="8"/>
      <name val="Courier New"/>
      <family val="3"/>
    </font>
    <font>
      <b/>
      <sz val="9"/>
      <color theme="1"/>
      <name val="Calibri"/>
      <family val="2"/>
      <scheme val="minor"/>
    </font>
    <font>
      <sz val="9"/>
      <color indexed="8"/>
      <name val="Courier New"/>
      <family val="3"/>
    </font>
    <font>
      <sz val="9"/>
      <name val="Courier New"/>
      <family val="3"/>
    </font>
    <font>
      <sz val="10.5"/>
      <color indexed="8"/>
      <name val="Courier New"/>
      <family val="3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358F37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rgb="FFD3D3D3"/>
        <bgColor rgb="FFD3D3D3"/>
      </patternFill>
    </fill>
    <fill>
      <patternFill patternType="solid">
        <fgColor theme="0" tint="-0.14999847407452621"/>
        <bgColor rgb="FFD3D3D3"/>
      </patternFill>
    </fill>
    <fill>
      <patternFill patternType="solid">
        <fgColor rgb="FF359735"/>
        <bgColor indexed="64"/>
      </patternFill>
    </fill>
    <fill>
      <patternFill patternType="solid">
        <fgColor rgb="FF359735"/>
        <bgColor rgb="FF73BB7C"/>
      </patternFill>
    </fill>
  </fills>
  <borders count="5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8" fillId="0" borderId="0"/>
    <xf numFmtId="43" fontId="48" fillId="0" borderId="0" applyFont="0" applyFill="0" applyBorder="0" applyAlignment="0" applyProtection="0"/>
  </cellStyleXfs>
  <cellXfs count="453">
    <xf numFmtId="0" fontId="0" fillId="0" borderId="0" xfId="0"/>
    <xf numFmtId="43" fontId="4" fillId="0" borderId="0" xfId="1" applyFont="1"/>
    <xf numFmtId="0" fontId="4" fillId="0" borderId="0" xfId="0" applyFont="1"/>
    <xf numFmtId="0" fontId="5" fillId="3" borderId="2" xfId="1" applyNumberFormat="1" applyFont="1" applyFill="1" applyBorder="1" applyAlignment="1">
      <alignment horizontal="center" vertical="center"/>
    </xf>
    <xf numFmtId="0" fontId="5" fillId="3" borderId="2" xfId="1" applyNumberFormat="1" applyFont="1" applyFill="1" applyBorder="1" applyAlignment="1">
      <alignment horizontal="center" vertical="center" wrapText="1"/>
    </xf>
    <xf numFmtId="0" fontId="5" fillId="3" borderId="1" xfId="1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justify" vertical="center" wrapText="1"/>
    </xf>
    <xf numFmtId="4" fontId="6" fillId="2" borderId="3" xfId="0" applyNumberFormat="1" applyFont="1" applyFill="1" applyBorder="1" applyAlignment="1">
      <alignment horizontal="justify" vertical="center" wrapText="1"/>
    </xf>
    <xf numFmtId="0" fontId="6" fillId="2" borderId="4" xfId="0" applyFont="1" applyFill="1" applyBorder="1" applyAlignment="1">
      <alignment horizontal="justify" vertical="center" wrapText="1"/>
    </xf>
    <xf numFmtId="4" fontId="6" fillId="2" borderId="3" xfId="0" applyNumberFormat="1" applyFont="1" applyFill="1" applyBorder="1" applyAlignment="1">
      <alignment horizontal="right" vertical="center" wrapText="1"/>
    </xf>
    <xf numFmtId="0" fontId="6" fillId="2" borderId="5" xfId="0" applyFont="1" applyFill="1" applyBorder="1" applyAlignment="1">
      <alignment horizontal="justify" vertical="center" wrapText="1"/>
    </xf>
    <xf numFmtId="4" fontId="7" fillId="2" borderId="5" xfId="0" applyNumberFormat="1" applyFont="1" applyFill="1" applyBorder="1" applyAlignment="1">
      <alignment horizontal="justify" vertical="center" wrapText="1"/>
    </xf>
    <xf numFmtId="0" fontId="7" fillId="2" borderId="6" xfId="0" applyFont="1" applyFill="1" applyBorder="1" applyAlignment="1">
      <alignment horizontal="justify" vertical="center" wrapText="1"/>
    </xf>
    <xf numFmtId="4" fontId="7" fillId="2" borderId="5" xfId="0" applyNumberFormat="1" applyFont="1" applyFill="1" applyBorder="1" applyAlignment="1">
      <alignment horizontal="right" vertical="center" wrapText="1"/>
    </xf>
    <xf numFmtId="4" fontId="6" fillId="2" borderId="5" xfId="0" applyNumberFormat="1" applyFont="1" applyFill="1" applyBorder="1" applyAlignment="1">
      <alignment horizontal="right" vertical="center" wrapText="1"/>
    </xf>
    <xf numFmtId="0" fontId="7" fillId="2" borderId="5" xfId="0" applyFont="1" applyFill="1" applyBorder="1" applyAlignment="1">
      <alignment horizontal="justify" vertical="center" wrapText="1"/>
    </xf>
    <xf numFmtId="164" fontId="4" fillId="0" borderId="0" xfId="1" applyNumberFormat="1" applyFont="1"/>
    <xf numFmtId="0" fontId="6" fillId="2" borderId="5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justify" vertical="center" wrapText="1"/>
    </xf>
    <xf numFmtId="4" fontId="6" fillId="2" borderId="2" xfId="0" applyNumberFormat="1" applyFont="1" applyFill="1" applyBorder="1" applyAlignment="1">
      <alignment horizontal="right" vertical="center" wrapText="1"/>
    </xf>
    <xf numFmtId="4" fontId="8" fillId="2" borderId="5" xfId="0" applyNumberFormat="1" applyFont="1" applyFill="1" applyBorder="1" applyAlignment="1" applyProtection="1">
      <alignment vertical="top"/>
      <protection locked="0"/>
    </xf>
    <xf numFmtId="0" fontId="9" fillId="2" borderId="5" xfId="0" applyFont="1" applyFill="1" applyBorder="1" applyAlignment="1">
      <alignment horizontal="justify" vertical="center" wrapText="1"/>
    </xf>
    <xf numFmtId="0" fontId="7" fillId="2" borderId="7" xfId="0" applyFont="1" applyFill="1" applyBorder="1" applyAlignment="1">
      <alignment horizontal="justify" vertical="center" wrapText="1"/>
    </xf>
    <xf numFmtId="4" fontId="4" fillId="0" borderId="0" xfId="0" applyNumberFormat="1" applyFont="1"/>
    <xf numFmtId="165" fontId="4" fillId="0" borderId="0" xfId="0" applyNumberFormat="1" applyFont="1"/>
    <xf numFmtId="0" fontId="0" fillId="2" borderId="5" xfId="0" applyFont="1" applyFill="1" applyBorder="1" applyAlignment="1">
      <alignment horizontal="left" wrapText="1"/>
    </xf>
    <xf numFmtId="0" fontId="10" fillId="2" borderId="5" xfId="0" applyFont="1" applyFill="1" applyBorder="1"/>
    <xf numFmtId="4" fontId="10" fillId="2" borderId="5" xfId="0" applyNumberFormat="1" applyFont="1" applyFill="1" applyBorder="1"/>
    <xf numFmtId="0" fontId="4" fillId="0" borderId="2" xfId="0" applyFont="1" applyBorder="1"/>
    <xf numFmtId="4" fontId="4" fillId="0" borderId="2" xfId="0" applyNumberFormat="1" applyFont="1" applyBorder="1"/>
    <xf numFmtId="0" fontId="4" fillId="2" borderId="2" xfId="0" applyFont="1" applyFill="1" applyBorder="1"/>
    <xf numFmtId="4" fontId="4" fillId="2" borderId="2" xfId="0" applyNumberFormat="1" applyFont="1" applyFill="1" applyBorder="1" applyAlignment="1">
      <alignment horizontal="right"/>
    </xf>
    <xf numFmtId="43" fontId="4" fillId="0" borderId="7" xfId="1" applyFont="1" applyBorder="1"/>
    <xf numFmtId="0" fontId="4" fillId="2" borderId="0" xfId="0" applyFont="1" applyFill="1"/>
    <xf numFmtId="4" fontId="4" fillId="2" borderId="0" xfId="0" applyNumberFormat="1" applyFont="1" applyFill="1"/>
    <xf numFmtId="4" fontId="4" fillId="2" borderId="0" xfId="0" applyNumberFormat="1" applyFont="1" applyFill="1" applyAlignment="1">
      <alignment horizontal="right"/>
    </xf>
    <xf numFmtId="0" fontId="10" fillId="2" borderId="0" xfId="0" applyFont="1" applyFill="1"/>
    <xf numFmtId="4" fontId="10" fillId="2" borderId="0" xfId="0" applyNumberFormat="1" applyFont="1" applyFill="1" applyAlignment="1">
      <alignment horizontal="right"/>
    </xf>
    <xf numFmtId="0" fontId="0" fillId="2" borderId="0" xfId="0" applyFont="1" applyFill="1" applyAlignment="1">
      <alignment horizontal="left" wrapText="1"/>
    </xf>
    <xf numFmtId="4" fontId="4" fillId="0" borderId="0" xfId="0" applyNumberFormat="1" applyFont="1" applyAlignment="1">
      <alignment horizontal="right"/>
    </xf>
    <xf numFmtId="0" fontId="0" fillId="0" borderId="8" xfId="0" applyBorder="1"/>
    <xf numFmtId="0" fontId="0" fillId="0" borderId="4" xfId="0" applyBorder="1"/>
    <xf numFmtId="0" fontId="0" fillId="0" borderId="3" xfId="0" applyBorder="1"/>
    <xf numFmtId="43" fontId="7" fillId="0" borderId="5" xfId="1" applyNumberFormat="1" applyFont="1" applyBorder="1"/>
    <xf numFmtId="43" fontId="0" fillId="0" borderId="0" xfId="0" applyNumberFormat="1"/>
    <xf numFmtId="0" fontId="0" fillId="0" borderId="7" xfId="0" applyBorder="1" applyAlignment="1">
      <alignment vertical="top"/>
    </xf>
    <xf numFmtId="0" fontId="0" fillId="0" borderId="6" xfId="0" applyBorder="1" applyAlignment="1">
      <alignment vertical="top"/>
    </xf>
    <xf numFmtId="43" fontId="16" fillId="0" borderId="5" xfId="0" applyNumberFormat="1" applyFont="1" applyBorder="1"/>
    <xf numFmtId="43" fontId="7" fillId="0" borderId="5" xfId="1" applyNumberFormat="1" applyFont="1" applyFill="1" applyBorder="1"/>
    <xf numFmtId="0" fontId="15" fillId="0" borderId="7" xfId="0" applyFont="1" applyBorder="1" applyAlignment="1">
      <alignment horizontal="right" vertical="top"/>
    </xf>
    <xf numFmtId="0" fontId="15" fillId="0" borderId="6" xfId="0" applyFont="1" applyBorder="1" applyAlignment="1">
      <alignment horizontal="right" vertical="top"/>
    </xf>
    <xf numFmtId="0" fontId="0" fillId="0" borderId="7" xfId="0" applyBorder="1"/>
    <xf numFmtId="0" fontId="0" fillId="0" borderId="6" xfId="0" applyBorder="1"/>
    <xf numFmtId="43" fontId="7" fillId="4" borderId="5" xfId="1" applyNumberFormat="1" applyFont="1" applyFill="1" applyBorder="1"/>
    <xf numFmtId="43" fontId="7" fillId="0" borderId="2" xfId="1" applyNumberFormat="1" applyFont="1" applyBorder="1"/>
    <xf numFmtId="43" fontId="7" fillId="0" borderId="2" xfId="1" applyNumberFormat="1" applyFont="1" applyFill="1" applyBorder="1"/>
    <xf numFmtId="0" fontId="0" fillId="0" borderId="0" xfId="0" applyBorder="1"/>
    <xf numFmtId="0" fontId="0" fillId="0" borderId="5" xfId="0" applyBorder="1"/>
    <xf numFmtId="2" fontId="21" fillId="0" borderId="5" xfId="1" applyNumberFormat="1" applyFont="1" applyBorder="1"/>
    <xf numFmtId="2" fontId="21" fillId="0" borderId="7" xfId="1" applyNumberFormat="1" applyFont="1" applyBorder="1"/>
    <xf numFmtId="2" fontId="21" fillId="0" borderId="6" xfId="1" applyNumberFormat="1" applyFont="1" applyBorder="1"/>
    <xf numFmtId="2" fontId="21" fillId="0" borderId="2" xfId="1" applyNumberFormat="1" applyFont="1" applyBorder="1"/>
    <xf numFmtId="0" fontId="0" fillId="0" borderId="9" xfId="0" applyBorder="1"/>
    <xf numFmtId="0" fontId="0" fillId="0" borderId="10" xfId="0" applyBorder="1"/>
    <xf numFmtId="2" fontId="21" fillId="0" borderId="9" xfId="1" applyNumberFormat="1" applyFont="1" applyBorder="1"/>
    <xf numFmtId="2" fontId="21" fillId="0" borderId="10" xfId="1" applyNumberFormat="1" applyFont="1" applyBorder="1"/>
    <xf numFmtId="0" fontId="16" fillId="0" borderId="0" xfId="0" applyFont="1"/>
    <xf numFmtId="0" fontId="4" fillId="0" borderId="19" xfId="0" applyFont="1" applyBorder="1" applyAlignment="1">
      <alignment vertical="center"/>
    </xf>
    <xf numFmtId="4" fontId="4" fillId="0" borderId="19" xfId="0" applyNumberFormat="1" applyFont="1" applyBorder="1" applyAlignment="1">
      <alignment vertical="center"/>
    </xf>
    <xf numFmtId="4" fontId="22" fillId="6" borderId="17" xfId="0" applyNumberFormat="1" applyFont="1" applyFill="1" applyBorder="1" applyAlignment="1">
      <alignment horizontal="center" vertical="center" wrapText="1"/>
    </xf>
    <xf numFmtId="4" fontId="22" fillId="6" borderId="20" xfId="0" applyNumberFormat="1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vertical="center" wrapText="1"/>
    </xf>
    <xf numFmtId="0" fontId="4" fillId="2" borderId="17" xfId="0" applyFont="1" applyFill="1" applyBorder="1" applyAlignment="1">
      <alignment vertical="center" wrapText="1"/>
    </xf>
    <xf numFmtId="4" fontId="4" fillId="2" borderId="17" xfId="0" applyNumberFormat="1" applyFont="1" applyFill="1" applyBorder="1" applyAlignment="1">
      <alignment vertical="center" wrapText="1"/>
    </xf>
    <xf numFmtId="0" fontId="23" fillId="2" borderId="17" xfId="0" applyFont="1" applyFill="1" applyBorder="1" applyAlignment="1">
      <alignment vertical="center" wrapText="1"/>
    </xf>
    <xf numFmtId="4" fontId="23" fillId="2" borderId="17" xfId="0" applyNumberFormat="1" applyFont="1" applyFill="1" applyBorder="1" applyAlignment="1">
      <alignment vertical="center" wrapText="1"/>
    </xf>
    <xf numFmtId="0" fontId="4" fillId="2" borderId="17" xfId="0" applyFont="1" applyFill="1" applyBorder="1" applyAlignment="1">
      <alignment horizontal="left" vertical="center" wrapText="1" indent="5"/>
    </xf>
    <xf numFmtId="0" fontId="23" fillId="2" borderId="16" xfId="0" applyFont="1" applyFill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23" fillId="0" borderId="17" xfId="0" applyFont="1" applyBorder="1" applyAlignment="1">
      <alignment vertical="center" wrapText="1"/>
    </xf>
    <xf numFmtId="4" fontId="4" fillId="7" borderId="17" xfId="0" applyNumberFormat="1" applyFont="1" applyFill="1" applyBorder="1" applyAlignment="1">
      <alignment vertical="center" wrapText="1"/>
    </xf>
    <xf numFmtId="4" fontId="23" fillId="2" borderId="23" xfId="0" applyNumberFormat="1" applyFont="1" applyFill="1" applyBorder="1" applyAlignment="1">
      <alignment vertical="center" wrapText="1"/>
    </xf>
    <xf numFmtId="4" fontId="4" fillId="2" borderId="23" xfId="0" applyNumberFormat="1" applyFont="1" applyFill="1" applyBorder="1" applyAlignment="1">
      <alignment vertical="center" wrapText="1"/>
    </xf>
    <xf numFmtId="0" fontId="4" fillId="2" borderId="18" xfId="0" applyFont="1" applyFill="1" applyBorder="1" applyAlignment="1">
      <alignment vertical="center" wrapText="1"/>
    </xf>
    <xf numFmtId="0" fontId="23" fillId="2" borderId="20" xfId="0" applyFont="1" applyFill="1" applyBorder="1" applyAlignment="1">
      <alignment vertical="center" wrapText="1"/>
    </xf>
    <xf numFmtId="4" fontId="4" fillId="2" borderId="20" xfId="0" applyNumberFormat="1" applyFont="1" applyFill="1" applyBorder="1" applyAlignment="1">
      <alignment vertical="center" wrapText="1"/>
    </xf>
    <xf numFmtId="4" fontId="22" fillId="6" borderId="26" xfId="0" applyNumberFormat="1" applyFont="1" applyFill="1" applyBorder="1" applyAlignment="1">
      <alignment horizontal="center" vertical="center" wrapText="1"/>
    </xf>
    <xf numFmtId="0" fontId="23" fillId="2" borderId="18" xfId="0" applyFont="1" applyFill="1" applyBorder="1" applyAlignment="1">
      <alignment vertical="center" wrapText="1"/>
    </xf>
    <xf numFmtId="4" fontId="23" fillId="2" borderId="20" xfId="0" applyNumberFormat="1" applyFont="1" applyFill="1" applyBorder="1" applyAlignment="1">
      <alignment vertical="center" wrapText="1"/>
    </xf>
    <xf numFmtId="4" fontId="0" fillId="0" borderId="0" xfId="0" applyNumberFormat="1"/>
    <xf numFmtId="4" fontId="22" fillId="6" borderId="15" xfId="0" applyNumberFormat="1" applyFont="1" applyFill="1" applyBorder="1" applyAlignment="1">
      <alignment horizontal="center" vertical="center"/>
    </xf>
    <xf numFmtId="4" fontId="22" fillId="6" borderId="20" xfId="0" applyNumberFormat="1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4" fontId="4" fillId="2" borderId="17" xfId="0" applyNumberFormat="1" applyFont="1" applyFill="1" applyBorder="1" applyAlignment="1">
      <alignment vertical="center"/>
    </xf>
    <xf numFmtId="0" fontId="23" fillId="2" borderId="16" xfId="0" applyFont="1" applyFill="1" applyBorder="1" applyAlignment="1">
      <alignment vertical="center"/>
    </xf>
    <xf numFmtId="0" fontId="23" fillId="2" borderId="17" xfId="0" applyFont="1" applyFill="1" applyBorder="1" applyAlignment="1">
      <alignment vertical="center"/>
    </xf>
    <xf numFmtId="4" fontId="23" fillId="2" borderId="17" xfId="0" applyNumberFormat="1" applyFont="1" applyFill="1" applyBorder="1" applyAlignment="1">
      <alignment vertical="center"/>
    </xf>
    <xf numFmtId="0" fontId="4" fillId="2" borderId="17" xfId="0" applyFont="1" applyFill="1" applyBorder="1" applyAlignment="1">
      <alignment horizontal="left" vertical="center" indent="5"/>
    </xf>
    <xf numFmtId="4" fontId="4" fillId="2" borderId="23" xfId="0" applyNumberFormat="1" applyFont="1" applyFill="1" applyBorder="1" applyAlignment="1">
      <alignment vertical="center"/>
    </xf>
    <xf numFmtId="4" fontId="23" fillId="2" borderId="23" xfId="0" applyNumberFormat="1" applyFont="1" applyFill="1" applyBorder="1" applyAlignment="1">
      <alignment vertical="center"/>
    </xf>
    <xf numFmtId="0" fontId="23" fillId="2" borderId="20" xfId="0" applyFont="1" applyFill="1" applyBorder="1" applyAlignment="1">
      <alignment vertical="center"/>
    </xf>
    <xf numFmtId="4" fontId="23" fillId="2" borderId="22" xfId="0" applyNumberFormat="1" applyFont="1" applyFill="1" applyBorder="1" applyAlignment="1">
      <alignment vertical="center"/>
    </xf>
    <xf numFmtId="0" fontId="4" fillId="2" borderId="17" xfId="0" applyFont="1" applyFill="1" applyBorder="1" applyAlignment="1">
      <alignment horizontal="justify" vertical="center" wrapText="1"/>
    </xf>
    <xf numFmtId="0" fontId="4" fillId="2" borderId="17" xfId="0" applyFont="1" applyFill="1" applyBorder="1" applyAlignment="1">
      <alignment horizontal="left" vertical="center" indent="1"/>
    </xf>
    <xf numFmtId="0" fontId="4" fillId="0" borderId="17" xfId="0" applyFont="1" applyBorder="1" applyAlignment="1">
      <alignment horizontal="left" vertical="center" indent="1"/>
    </xf>
    <xf numFmtId="4" fontId="4" fillId="8" borderId="17" xfId="0" applyNumberFormat="1" applyFont="1" applyFill="1" applyBorder="1" applyAlignment="1">
      <alignment vertical="center"/>
    </xf>
    <xf numFmtId="0" fontId="23" fillId="2" borderId="17" xfId="0" applyFont="1" applyFill="1" applyBorder="1" applyAlignment="1">
      <alignment horizontal="left" vertical="center" wrapText="1" indent="1"/>
    </xf>
    <xf numFmtId="0" fontId="23" fillId="2" borderId="17" xfId="0" applyFont="1" applyFill="1" applyBorder="1" applyAlignment="1">
      <alignment horizontal="left" vertical="center" indent="1"/>
    </xf>
    <xf numFmtId="0" fontId="4" fillId="2" borderId="20" xfId="0" applyFont="1" applyFill="1" applyBorder="1" applyAlignment="1">
      <alignment horizontal="left" vertical="center" indent="1"/>
    </xf>
    <xf numFmtId="0" fontId="4" fillId="2" borderId="17" xfId="0" applyFont="1" applyFill="1" applyBorder="1" applyAlignment="1">
      <alignment horizontal="left" vertical="center" wrapText="1" indent="1"/>
    </xf>
    <xf numFmtId="0" fontId="2" fillId="2" borderId="0" xfId="0" applyFont="1" applyFill="1"/>
    <xf numFmtId="0" fontId="0" fillId="2" borderId="0" xfId="0" applyFill="1"/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0" fillId="2" borderId="0" xfId="0" applyFill="1" applyAlignment="1"/>
    <xf numFmtId="0" fontId="0" fillId="0" borderId="0" xfId="0" applyAlignment="1">
      <alignment horizontal="center"/>
    </xf>
    <xf numFmtId="0" fontId="25" fillId="9" borderId="27" xfId="0" applyNumberFormat="1" applyFont="1" applyFill="1" applyBorder="1" applyAlignment="1">
      <alignment vertical="top" wrapText="1"/>
    </xf>
    <xf numFmtId="0" fontId="25" fillId="9" borderId="28" xfId="0" applyNumberFormat="1" applyFont="1" applyFill="1" applyBorder="1" applyAlignment="1">
      <alignment vertical="top" wrapText="1"/>
    </xf>
    <xf numFmtId="0" fontId="25" fillId="9" borderId="29" xfId="0" applyNumberFormat="1" applyFont="1" applyFill="1" applyBorder="1" applyAlignment="1">
      <alignment vertical="top" wrapText="1"/>
    </xf>
    <xf numFmtId="0" fontId="25" fillId="0" borderId="0" xfId="0" applyFont="1" applyFill="1" applyBorder="1"/>
    <xf numFmtId="0" fontId="25" fillId="9" borderId="30" xfId="0" applyNumberFormat="1" applyFont="1" applyFill="1" applyBorder="1" applyAlignment="1">
      <alignment vertical="top" wrapText="1"/>
    </xf>
    <xf numFmtId="0" fontId="25" fillId="9" borderId="0" xfId="0" applyNumberFormat="1" applyFont="1" applyFill="1" applyBorder="1" applyAlignment="1">
      <alignment vertical="top" wrapText="1"/>
    </xf>
    <xf numFmtId="0" fontId="25" fillId="9" borderId="31" xfId="0" applyNumberFormat="1" applyFont="1" applyFill="1" applyBorder="1" applyAlignment="1">
      <alignment vertical="top" wrapText="1"/>
    </xf>
    <xf numFmtId="0" fontId="27" fillId="9" borderId="0" xfId="0" applyNumberFormat="1" applyFont="1" applyFill="1" applyBorder="1" applyAlignment="1">
      <alignment vertical="top" wrapText="1"/>
    </xf>
    <xf numFmtId="0" fontId="29" fillId="9" borderId="37" xfId="0" applyNumberFormat="1" applyFont="1" applyFill="1" applyBorder="1" applyAlignment="1">
      <alignment horizontal="center" vertical="center" wrapText="1" readingOrder="1"/>
    </xf>
    <xf numFmtId="0" fontId="27" fillId="0" borderId="0" xfId="0" applyFont="1" applyFill="1" applyBorder="1"/>
    <xf numFmtId="0" fontId="29" fillId="9" borderId="35" xfId="0" applyNumberFormat="1" applyFont="1" applyFill="1" applyBorder="1" applyAlignment="1">
      <alignment horizontal="center" vertical="center" wrapText="1" readingOrder="1"/>
    </xf>
    <xf numFmtId="0" fontId="31" fillId="0" borderId="31" xfId="0" applyNumberFormat="1" applyFont="1" applyFill="1" applyBorder="1" applyAlignment="1">
      <alignment horizontal="right" vertical="top" wrapText="1" readingOrder="1"/>
    </xf>
    <xf numFmtId="0" fontId="31" fillId="0" borderId="38" xfId="0" applyNumberFormat="1" applyFont="1" applyFill="1" applyBorder="1" applyAlignment="1">
      <alignment horizontal="right" vertical="top" wrapText="1" readingOrder="1"/>
    </xf>
    <xf numFmtId="166" fontId="31" fillId="0" borderId="31" xfId="0" applyNumberFormat="1" applyFont="1" applyFill="1" applyBorder="1" applyAlignment="1">
      <alignment horizontal="right" vertical="top" wrapText="1" readingOrder="1"/>
    </xf>
    <xf numFmtId="166" fontId="31" fillId="0" borderId="38" xfId="0" applyNumberFormat="1" applyFont="1" applyFill="1" applyBorder="1" applyAlignment="1">
      <alignment horizontal="right" vertical="top" wrapText="1" readingOrder="1"/>
    </xf>
    <xf numFmtId="166" fontId="34" fillId="0" borderId="31" xfId="0" applyNumberFormat="1" applyFont="1" applyFill="1" applyBorder="1" applyAlignment="1">
      <alignment horizontal="right" vertical="top" wrapText="1" readingOrder="1"/>
    </xf>
    <xf numFmtId="166" fontId="35" fillId="0" borderId="31" xfId="0" applyNumberFormat="1" applyFont="1" applyFill="1" applyBorder="1" applyAlignment="1">
      <alignment horizontal="right" vertical="top" wrapText="1" readingOrder="1"/>
    </xf>
    <xf numFmtId="166" fontId="36" fillId="0" borderId="31" xfId="0" applyNumberFormat="1" applyFont="1" applyFill="1" applyBorder="1" applyAlignment="1">
      <alignment horizontal="right" vertical="top" wrapText="1" readingOrder="1"/>
    </xf>
    <xf numFmtId="166" fontId="35" fillId="0" borderId="38" xfId="0" applyNumberFormat="1" applyFont="1" applyFill="1" applyBorder="1" applyAlignment="1">
      <alignment horizontal="right" vertical="top" wrapText="1" readingOrder="1"/>
    </xf>
    <xf numFmtId="166" fontId="31" fillId="9" borderId="31" xfId="0" applyNumberFormat="1" applyFont="1" applyFill="1" applyBorder="1" applyAlignment="1">
      <alignment horizontal="right" vertical="top" wrapText="1" readingOrder="1"/>
    </xf>
    <xf numFmtId="167" fontId="31" fillId="0" borderId="31" xfId="0" applyNumberFormat="1" applyFont="1" applyFill="1" applyBorder="1" applyAlignment="1">
      <alignment horizontal="right" vertical="top" wrapText="1" readingOrder="1"/>
    </xf>
    <xf numFmtId="166" fontId="35" fillId="0" borderId="30" xfId="0" applyNumberFormat="1" applyFont="1" applyFill="1" applyBorder="1" applyAlignment="1">
      <alignment horizontal="right" vertical="top" wrapText="1" readingOrder="1"/>
    </xf>
    <xf numFmtId="168" fontId="40" fillId="0" borderId="0" xfId="0" applyNumberFormat="1" applyFont="1" applyFill="1" applyBorder="1" applyAlignment="1">
      <alignment horizontal="right" vertical="top" wrapText="1" readingOrder="1"/>
    </xf>
    <xf numFmtId="166" fontId="32" fillId="9" borderId="31" xfId="0" applyNumberFormat="1" applyFont="1" applyFill="1" applyBorder="1" applyAlignment="1">
      <alignment horizontal="right" vertical="top" wrapText="1" readingOrder="1"/>
    </xf>
    <xf numFmtId="166" fontId="31" fillId="9" borderId="38" xfId="0" applyNumberFormat="1" applyFont="1" applyFill="1" applyBorder="1" applyAlignment="1">
      <alignment horizontal="right" vertical="top" wrapText="1" readingOrder="1"/>
    </xf>
    <xf numFmtId="166" fontId="29" fillId="9" borderId="31" xfId="0" applyNumberFormat="1" applyFont="1" applyFill="1" applyBorder="1" applyAlignment="1">
      <alignment horizontal="right" vertical="top" wrapText="1" readingOrder="1"/>
    </xf>
    <xf numFmtId="0" fontId="45" fillId="0" borderId="37" xfId="0" applyNumberFormat="1" applyFont="1" applyFill="1" applyBorder="1" applyAlignment="1">
      <alignment vertical="top" wrapText="1" readingOrder="1"/>
    </xf>
    <xf numFmtId="0" fontId="25" fillId="0" borderId="28" xfId="0" applyNumberFormat="1" applyFont="1" applyFill="1" applyBorder="1" applyAlignment="1">
      <alignment vertical="top" wrapText="1"/>
    </xf>
    <xf numFmtId="43" fontId="25" fillId="0" borderId="0" xfId="1" applyFont="1" applyFill="1" applyBorder="1"/>
    <xf numFmtId="167" fontId="25" fillId="0" borderId="0" xfId="0" applyNumberFormat="1" applyFont="1" applyFill="1" applyBorder="1"/>
    <xf numFmtId="0" fontId="3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/>
    </xf>
    <xf numFmtId="0" fontId="11" fillId="4" borderId="7" xfId="0" applyFont="1" applyFill="1" applyBorder="1" applyAlignment="1">
      <alignment horizontal="center"/>
    </xf>
    <xf numFmtId="0" fontId="11" fillId="4" borderId="0" xfId="0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/>
    </xf>
    <xf numFmtId="0" fontId="11" fillId="4" borderId="5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12" fillId="5" borderId="8" xfId="0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center" vertical="center" wrapText="1"/>
    </xf>
    <xf numFmtId="0" fontId="12" fillId="5" borderId="7" xfId="0" applyFont="1" applyFill="1" applyBorder="1" applyAlignment="1">
      <alignment horizontal="center" vertical="center" wrapText="1"/>
    </xf>
    <xf numFmtId="0" fontId="12" fillId="5" borderId="6" xfId="0" applyFont="1" applyFill="1" applyBorder="1" applyAlignment="1">
      <alignment horizontal="center" vertical="center" wrapText="1"/>
    </xf>
    <xf numFmtId="0" fontId="12" fillId="5" borderId="9" xfId="0" applyFont="1" applyFill="1" applyBorder="1" applyAlignment="1">
      <alignment horizontal="center" vertical="center" wrapText="1"/>
    </xf>
    <xf numFmtId="0" fontId="12" fillId="5" borderId="10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right" vertical="top"/>
    </xf>
    <xf numFmtId="0" fontId="15" fillId="0" borderId="6" xfId="0" applyFont="1" applyBorder="1" applyAlignment="1">
      <alignment horizontal="right" vertical="top"/>
    </xf>
    <xf numFmtId="0" fontId="13" fillId="0" borderId="7" xfId="0" applyFont="1" applyBorder="1" applyAlignment="1">
      <alignment horizontal="left" vertical="top"/>
    </xf>
    <xf numFmtId="0" fontId="13" fillId="0" borderId="6" xfId="0" applyFont="1" applyBorder="1" applyAlignment="1">
      <alignment horizontal="left" vertical="top"/>
    </xf>
    <xf numFmtId="0" fontId="14" fillId="0" borderId="7" xfId="0" applyFont="1" applyBorder="1" applyAlignment="1">
      <alignment horizontal="right" vertical="top"/>
    </xf>
    <xf numFmtId="0" fontId="14" fillId="0" borderId="6" xfId="0" applyFont="1" applyBorder="1" applyAlignment="1">
      <alignment horizontal="right" vertical="top"/>
    </xf>
    <xf numFmtId="0" fontId="14" fillId="0" borderId="7" xfId="0" applyFont="1" applyBorder="1" applyAlignment="1">
      <alignment horizontal="left" vertical="top"/>
    </xf>
    <xf numFmtId="0" fontId="14" fillId="0" borderId="6" xfId="0" applyFont="1" applyBorder="1" applyAlignment="1">
      <alignment horizontal="left" vertical="top"/>
    </xf>
    <xf numFmtId="0" fontId="15" fillId="0" borderId="7" xfId="0" applyFont="1" applyBorder="1" applyAlignment="1">
      <alignment horizontal="center" vertical="top"/>
    </xf>
    <xf numFmtId="0" fontId="15" fillId="0" borderId="6" xfId="0" applyFont="1" applyBorder="1" applyAlignment="1">
      <alignment horizontal="center" vertical="top"/>
    </xf>
    <xf numFmtId="0" fontId="13" fillId="0" borderId="7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13" fillId="0" borderId="7" xfId="0" applyFont="1" applyBorder="1" applyAlignment="1">
      <alignment horizontal="left" vertical="top" wrapText="1"/>
    </xf>
    <xf numFmtId="0" fontId="13" fillId="0" borderId="6" xfId="0" applyFont="1" applyBorder="1" applyAlignment="1">
      <alignment horizontal="left" vertical="top" wrapText="1"/>
    </xf>
    <xf numFmtId="0" fontId="19" fillId="4" borderId="8" xfId="0" applyFont="1" applyFill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center" vertical="center" wrapText="1"/>
    </xf>
    <xf numFmtId="0" fontId="19" fillId="4" borderId="9" xfId="0" applyFont="1" applyFill="1" applyBorder="1" applyAlignment="1">
      <alignment horizontal="center" vertical="center" wrapText="1"/>
    </xf>
    <xf numFmtId="0" fontId="19" fillId="4" borderId="10" xfId="0" applyFont="1" applyFill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top"/>
    </xf>
    <xf numFmtId="0" fontId="15" fillId="0" borderId="10" xfId="0" applyFont="1" applyBorder="1" applyAlignment="1">
      <alignment horizontal="center" vertical="top"/>
    </xf>
    <xf numFmtId="0" fontId="20" fillId="4" borderId="4" xfId="0" applyFont="1" applyFill="1" applyBorder="1" applyAlignment="1">
      <alignment horizontal="center" vertical="center" wrapText="1"/>
    </xf>
    <xf numFmtId="0" fontId="20" fillId="4" borderId="9" xfId="0" applyFont="1" applyFill="1" applyBorder="1" applyAlignment="1">
      <alignment horizontal="center" vertical="center" wrapText="1"/>
    </xf>
    <xf numFmtId="0" fontId="20" fillId="4" borderId="10" xfId="0" applyFont="1" applyFill="1" applyBorder="1" applyAlignment="1">
      <alignment horizontal="center" vertical="center" wrapText="1"/>
    </xf>
    <xf numFmtId="0" fontId="19" fillId="4" borderId="3" xfId="0" applyFont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center" vertical="center" wrapText="1"/>
    </xf>
    <xf numFmtId="0" fontId="14" fillId="0" borderId="9" xfId="0" applyFont="1" applyBorder="1" applyAlignment="1">
      <alignment horizontal="left" vertical="top"/>
    </xf>
    <xf numFmtId="0" fontId="14" fillId="0" borderId="10" xfId="0" applyFont="1" applyBorder="1" applyAlignment="1">
      <alignment horizontal="left" vertical="top"/>
    </xf>
    <xf numFmtId="0" fontId="11" fillId="4" borderId="8" xfId="0" applyFont="1" applyFill="1" applyBorder="1" applyAlignment="1">
      <alignment horizontal="center"/>
    </xf>
    <xf numFmtId="0" fontId="11" fillId="4" borderId="11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4" borderId="9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11" fillId="4" borderId="10" xfId="0" applyFont="1" applyFill="1" applyBorder="1" applyAlignment="1">
      <alignment horizontal="center"/>
    </xf>
    <xf numFmtId="0" fontId="22" fillId="5" borderId="12" xfId="0" applyFont="1" applyFill="1" applyBorder="1" applyAlignment="1">
      <alignment horizontal="center" vertical="center" wrapText="1"/>
    </xf>
    <xf numFmtId="2" fontId="21" fillId="0" borderId="5" xfId="1" applyNumberFormat="1" applyFont="1" applyBorder="1" applyAlignment="1">
      <alignment horizontal="right" vertical="center"/>
    </xf>
    <xf numFmtId="0" fontId="20" fillId="0" borderId="7" xfId="0" applyFont="1" applyBorder="1" applyAlignment="1">
      <alignment horizontal="left" vertical="top"/>
    </xf>
    <xf numFmtId="0" fontId="20" fillId="0" borderId="6" xfId="0" applyFont="1" applyBorder="1" applyAlignment="1">
      <alignment horizontal="left" vertical="top"/>
    </xf>
    <xf numFmtId="0" fontId="14" fillId="0" borderId="6" xfId="0" applyFont="1" applyBorder="1" applyAlignment="1">
      <alignment horizontal="left" vertical="top" wrapText="1"/>
    </xf>
    <xf numFmtId="0" fontId="14" fillId="0" borderId="7" xfId="0" applyFont="1" applyBorder="1" applyAlignment="1">
      <alignment horizontal="left" vertical="top" wrapText="1"/>
    </xf>
    <xf numFmtId="0" fontId="20" fillId="0" borderId="7" xfId="0" applyFont="1" applyBorder="1" applyAlignment="1">
      <alignment vertical="top" wrapText="1"/>
    </xf>
    <xf numFmtId="0" fontId="20" fillId="0" borderId="6" xfId="0" applyFont="1" applyBorder="1" applyAlignment="1">
      <alignment vertical="top" wrapText="1"/>
    </xf>
    <xf numFmtId="2" fontId="21" fillId="0" borderId="2" xfId="1" applyNumberFormat="1" applyFont="1" applyBorder="1" applyAlignment="1">
      <alignment horizontal="right" vertical="center"/>
    </xf>
    <xf numFmtId="0" fontId="13" fillId="0" borderId="9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23" fillId="0" borderId="13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2" fillId="6" borderId="13" xfId="0" applyFont="1" applyFill="1" applyBorder="1" applyAlignment="1">
      <alignment horizontal="center" vertical="center"/>
    </xf>
    <xf numFmtId="0" fontId="22" fillId="6" borderId="15" xfId="0" applyFont="1" applyFill="1" applyBorder="1" applyAlignment="1">
      <alignment horizontal="center" vertical="center"/>
    </xf>
    <xf numFmtId="0" fontId="22" fillId="6" borderId="18" xfId="0" applyFont="1" applyFill="1" applyBorder="1" applyAlignment="1">
      <alignment horizontal="center" vertical="center"/>
    </xf>
    <xf numFmtId="0" fontId="22" fillId="6" borderId="20" xfId="0" applyFont="1" applyFill="1" applyBorder="1" applyAlignment="1">
      <alignment horizontal="center" vertical="center"/>
    </xf>
    <xf numFmtId="4" fontId="22" fillId="6" borderId="21" xfId="0" applyNumberFormat="1" applyFont="1" applyFill="1" applyBorder="1" applyAlignment="1">
      <alignment horizontal="center" vertical="center" wrapText="1"/>
    </xf>
    <xf numFmtId="4" fontId="22" fillId="6" borderId="22" xfId="0" applyNumberFormat="1" applyFont="1" applyFill="1" applyBorder="1" applyAlignment="1">
      <alignment horizontal="center" vertical="center" wrapText="1"/>
    </xf>
    <xf numFmtId="4" fontId="22" fillId="6" borderId="21" xfId="0" applyNumberFormat="1" applyFont="1" applyFill="1" applyBorder="1" applyAlignment="1">
      <alignment horizontal="center" vertical="center"/>
    </xf>
    <xf numFmtId="4" fontId="22" fillId="6" borderId="22" xfId="0" applyNumberFormat="1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vertical="center"/>
    </xf>
    <xf numFmtId="0" fontId="4" fillId="2" borderId="15" xfId="0" applyFont="1" applyFill="1" applyBorder="1" applyAlignment="1">
      <alignment vertical="center"/>
    </xf>
    <xf numFmtId="0" fontId="4" fillId="2" borderId="16" xfId="0" applyFont="1" applyFill="1" applyBorder="1" applyAlignment="1">
      <alignment vertical="center" wrapText="1"/>
    </xf>
    <xf numFmtId="0" fontId="4" fillId="0" borderId="24" xfId="0" applyFont="1" applyBorder="1" applyAlignment="1">
      <alignment vertical="center"/>
    </xf>
    <xf numFmtId="0" fontId="22" fillId="6" borderId="25" xfId="0" applyFont="1" applyFill="1" applyBorder="1" applyAlignment="1">
      <alignment horizontal="center" vertical="center"/>
    </xf>
    <xf numFmtId="0" fontId="22" fillId="6" borderId="26" xfId="0" applyFont="1" applyFill="1" applyBorder="1" applyAlignment="1">
      <alignment horizontal="center" vertical="center"/>
    </xf>
    <xf numFmtId="0" fontId="23" fillId="2" borderId="16" xfId="0" applyFont="1" applyFill="1" applyBorder="1" applyAlignment="1">
      <alignment vertical="center" wrapText="1"/>
    </xf>
    <xf numFmtId="0" fontId="4" fillId="2" borderId="16" xfId="0" applyFont="1" applyFill="1" applyBorder="1" applyAlignment="1">
      <alignment vertical="center"/>
    </xf>
    <xf numFmtId="0" fontId="23" fillId="2" borderId="16" xfId="0" applyFont="1" applyFill="1" applyBorder="1" applyAlignment="1">
      <alignment vertical="center"/>
    </xf>
    <xf numFmtId="0" fontId="23" fillId="2" borderId="18" xfId="0" applyFont="1" applyFill="1" applyBorder="1" applyAlignment="1">
      <alignment vertical="center"/>
    </xf>
    <xf numFmtId="0" fontId="4" fillId="2" borderId="17" xfId="0" applyFont="1" applyFill="1" applyBorder="1" applyAlignment="1">
      <alignment horizontal="left" vertical="center" indent="1"/>
    </xf>
    <xf numFmtId="4" fontId="4" fillId="2" borderId="23" xfId="0" applyNumberFormat="1" applyFont="1" applyFill="1" applyBorder="1" applyAlignment="1">
      <alignment vertical="center"/>
    </xf>
    <xf numFmtId="0" fontId="0" fillId="2" borderId="0" xfId="0" applyFill="1" applyAlignment="1">
      <alignment horizontal="left" wrapText="1"/>
    </xf>
    <xf numFmtId="0" fontId="29" fillId="9" borderId="35" xfId="0" applyNumberFormat="1" applyFont="1" applyFill="1" applyBorder="1" applyAlignment="1">
      <alignment horizontal="center" vertical="top" wrapText="1" readingOrder="1"/>
    </xf>
    <xf numFmtId="0" fontId="27" fillId="0" borderId="36" xfId="0" applyNumberFormat="1" applyFont="1" applyFill="1" applyBorder="1" applyAlignment="1">
      <alignment vertical="top" wrapText="1"/>
    </xf>
    <xf numFmtId="0" fontId="27" fillId="0" borderId="37" xfId="0" applyNumberFormat="1" applyFont="1" applyFill="1" applyBorder="1" applyAlignment="1">
      <alignment vertical="top" wrapText="1"/>
    </xf>
    <xf numFmtId="0" fontId="29" fillId="9" borderId="37" xfId="0" applyNumberFormat="1" applyFont="1" applyFill="1" applyBorder="1" applyAlignment="1">
      <alignment horizontal="center" vertical="center" wrapText="1" readingOrder="1"/>
    </xf>
    <xf numFmtId="0" fontId="29" fillId="9" borderId="37" xfId="0" applyNumberFormat="1" applyFont="1" applyFill="1" applyBorder="1" applyAlignment="1">
      <alignment horizontal="center" vertical="top" wrapText="1" readingOrder="1"/>
    </xf>
    <xf numFmtId="0" fontId="31" fillId="0" borderId="38" xfId="0" applyNumberFormat="1" applyFont="1" applyFill="1" applyBorder="1" applyAlignment="1">
      <alignment horizontal="center" vertical="top" wrapText="1" readingOrder="1"/>
    </xf>
    <xf numFmtId="0" fontId="25" fillId="0" borderId="0" xfId="0" applyFont="1" applyFill="1" applyBorder="1"/>
    <xf numFmtId="0" fontId="25" fillId="0" borderId="31" xfId="0" applyNumberFormat="1" applyFont="1" applyFill="1" applyBorder="1" applyAlignment="1">
      <alignment vertical="top" wrapText="1"/>
    </xf>
    <xf numFmtId="0" fontId="31" fillId="0" borderId="31" xfId="0" applyNumberFormat="1" applyFont="1" applyFill="1" applyBorder="1" applyAlignment="1">
      <alignment horizontal="right" vertical="top" wrapText="1" readingOrder="1"/>
    </xf>
    <xf numFmtId="0" fontId="25" fillId="9" borderId="0" xfId="0" applyNumberFormat="1" applyFont="1" applyFill="1" applyBorder="1" applyAlignment="1">
      <alignment vertical="top" wrapText="1"/>
    </xf>
    <xf numFmtId="0" fontId="26" fillId="9" borderId="0" xfId="0" applyNumberFormat="1" applyFont="1" applyFill="1" applyBorder="1" applyAlignment="1">
      <alignment horizontal="center" vertical="top" wrapText="1" readingOrder="1"/>
    </xf>
    <xf numFmtId="0" fontId="27" fillId="9" borderId="0" xfId="0" applyNumberFormat="1" applyFont="1" applyFill="1" applyBorder="1" applyAlignment="1">
      <alignment vertical="top" wrapText="1"/>
    </xf>
    <xf numFmtId="0" fontId="28" fillId="9" borderId="32" xfId="0" applyNumberFormat="1" applyFont="1" applyFill="1" applyBorder="1" applyAlignment="1">
      <alignment horizontal="center" vertical="top" wrapText="1" readingOrder="1"/>
    </xf>
    <xf numFmtId="0" fontId="27" fillId="0" borderId="28" xfId="0" applyNumberFormat="1" applyFont="1" applyFill="1" applyBorder="1" applyAlignment="1">
      <alignment vertical="top" wrapText="1"/>
    </xf>
    <xf numFmtId="0" fontId="27" fillId="0" borderId="29" xfId="0" applyNumberFormat="1" applyFont="1" applyFill="1" applyBorder="1" applyAlignment="1">
      <alignment vertical="top" wrapText="1"/>
    </xf>
    <xf numFmtId="0" fontId="29" fillId="9" borderId="33" xfId="0" applyNumberFormat="1" applyFont="1" applyFill="1" applyBorder="1" applyAlignment="1">
      <alignment horizontal="center" vertical="center" wrapText="1" readingOrder="1"/>
    </xf>
    <xf numFmtId="0" fontId="27" fillId="0" borderId="34" xfId="0" applyNumberFormat="1" applyFont="1" applyFill="1" applyBorder="1" applyAlignment="1">
      <alignment vertical="top" wrapText="1"/>
    </xf>
    <xf numFmtId="0" fontId="27" fillId="0" borderId="33" xfId="0" applyNumberFormat="1" applyFont="1" applyFill="1" applyBorder="1" applyAlignment="1">
      <alignment vertical="top" wrapText="1"/>
    </xf>
    <xf numFmtId="0" fontId="30" fillId="9" borderId="29" xfId="0" applyNumberFormat="1" applyFont="1" applyFill="1" applyBorder="1" applyAlignment="1">
      <alignment horizontal="center" vertical="top" wrapText="1" readingOrder="1"/>
    </xf>
    <xf numFmtId="0" fontId="31" fillId="0" borderId="38" xfId="0" applyNumberFormat="1" applyFont="1" applyFill="1" applyBorder="1" applyAlignment="1">
      <alignment vertical="top" wrapText="1" readingOrder="1"/>
    </xf>
    <xf numFmtId="166" fontId="31" fillId="0" borderId="31" xfId="0" applyNumberFormat="1" applyFont="1" applyFill="1" applyBorder="1" applyAlignment="1">
      <alignment horizontal="right" vertical="top" wrapText="1" readingOrder="1"/>
    </xf>
    <xf numFmtId="166" fontId="32" fillId="0" borderId="30" xfId="0" applyNumberFormat="1" applyFont="1" applyFill="1" applyBorder="1" applyAlignment="1">
      <alignment horizontal="right" vertical="top" wrapText="1" readingOrder="1"/>
    </xf>
    <xf numFmtId="166" fontId="32" fillId="0" borderId="0" xfId="0" applyNumberFormat="1" applyFont="1" applyFill="1" applyBorder="1" applyAlignment="1">
      <alignment horizontal="right" vertical="top" wrapText="1" readingOrder="1"/>
    </xf>
    <xf numFmtId="166" fontId="32" fillId="0" borderId="31" xfId="0" applyNumberFormat="1" applyFont="1" applyFill="1" applyBorder="1" applyAlignment="1">
      <alignment horizontal="right" vertical="top" wrapText="1" readingOrder="1"/>
    </xf>
    <xf numFmtId="0" fontId="33" fillId="0" borderId="0" xfId="0" applyFont="1" applyFill="1" applyBorder="1"/>
    <xf numFmtId="0" fontId="33" fillId="0" borderId="31" xfId="0" applyNumberFormat="1" applyFont="1" applyFill="1" applyBorder="1" applyAlignment="1">
      <alignment vertical="top" wrapText="1"/>
    </xf>
    <xf numFmtId="0" fontId="35" fillId="0" borderId="38" xfId="0" applyNumberFormat="1" applyFont="1" applyFill="1" applyBorder="1" applyAlignment="1">
      <alignment vertical="top" wrapText="1" indent="2" readingOrder="1"/>
    </xf>
    <xf numFmtId="166" fontId="35" fillId="0" borderId="31" xfId="0" applyNumberFormat="1" applyFont="1" applyFill="1" applyBorder="1" applyAlignment="1">
      <alignment horizontal="right" vertical="top" wrapText="1" readingOrder="1"/>
    </xf>
    <xf numFmtId="166" fontId="35" fillId="0" borderId="30" xfId="0" applyNumberFormat="1" applyFont="1" applyFill="1" applyBorder="1" applyAlignment="1">
      <alignment horizontal="right" vertical="top" wrapText="1" readingOrder="1"/>
    </xf>
    <xf numFmtId="166" fontId="37" fillId="0" borderId="31" xfId="0" applyNumberFormat="1" applyFont="1" applyFill="1" applyBorder="1" applyAlignment="1">
      <alignment horizontal="right" vertical="top" wrapText="1" readingOrder="1"/>
    </xf>
    <xf numFmtId="166" fontId="38" fillId="0" borderId="31" xfId="0" applyNumberFormat="1" applyFont="1" applyFill="1" applyBorder="1" applyAlignment="1">
      <alignment horizontal="right" vertical="top" wrapText="1" readingOrder="1"/>
    </xf>
    <xf numFmtId="0" fontId="39" fillId="0" borderId="0" xfId="0" applyFont="1" applyFill="1" applyBorder="1"/>
    <xf numFmtId="0" fontId="39" fillId="0" borderId="31" xfId="0" applyNumberFormat="1" applyFont="1" applyFill="1" applyBorder="1" applyAlignment="1">
      <alignment vertical="top" wrapText="1"/>
    </xf>
    <xf numFmtId="0" fontId="31" fillId="9" borderId="38" xfId="0" applyNumberFormat="1" applyFont="1" applyFill="1" applyBorder="1" applyAlignment="1">
      <alignment vertical="top" wrapText="1" readingOrder="1"/>
    </xf>
    <xf numFmtId="166" fontId="31" fillId="9" borderId="31" xfId="0" applyNumberFormat="1" applyFont="1" applyFill="1" applyBorder="1" applyAlignment="1">
      <alignment horizontal="right" vertical="top" wrapText="1" readingOrder="1"/>
    </xf>
    <xf numFmtId="166" fontId="31" fillId="0" borderId="0" xfId="0" applyNumberFormat="1" applyFont="1" applyFill="1" applyBorder="1" applyAlignment="1">
      <alignment horizontal="right" vertical="top" wrapText="1" readingOrder="1"/>
    </xf>
    <xf numFmtId="166" fontId="35" fillId="0" borderId="0" xfId="0" applyNumberFormat="1" applyFont="1" applyFill="1" applyBorder="1" applyAlignment="1">
      <alignment horizontal="right" vertical="top" wrapText="1" readingOrder="1"/>
    </xf>
    <xf numFmtId="166" fontId="31" fillId="4" borderId="0" xfId="0" applyNumberFormat="1" applyFont="1" applyFill="1" applyBorder="1" applyAlignment="1">
      <alignment horizontal="right" vertical="top" wrapText="1" readingOrder="1"/>
    </xf>
    <xf numFmtId="166" fontId="31" fillId="4" borderId="31" xfId="0" applyNumberFormat="1" applyFont="1" applyFill="1" applyBorder="1" applyAlignment="1">
      <alignment horizontal="right" vertical="top" wrapText="1" readingOrder="1"/>
    </xf>
    <xf numFmtId="166" fontId="35" fillId="10" borderId="31" xfId="0" applyNumberFormat="1" applyFont="1" applyFill="1" applyBorder="1" applyAlignment="1">
      <alignment horizontal="right" vertical="top" wrapText="1" readingOrder="1"/>
    </xf>
    <xf numFmtId="0" fontId="25" fillId="4" borderId="31" xfId="0" applyNumberFormat="1" applyFont="1" applyFill="1" applyBorder="1" applyAlignment="1">
      <alignment vertical="top" wrapText="1"/>
    </xf>
    <xf numFmtId="166" fontId="32" fillId="9" borderId="31" xfId="0" applyNumberFormat="1" applyFont="1" applyFill="1" applyBorder="1" applyAlignment="1">
      <alignment horizontal="right" vertical="top" wrapText="1" readingOrder="1"/>
    </xf>
    <xf numFmtId="166" fontId="41" fillId="4" borderId="30" xfId="0" applyNumberFormat="1" applyFont="1" applyFill="1" applyBorder="1" applyAlignment="1">
      <alignment horizontal="right" vertical="top" wrapText="1" readingOrder="1"/>
    </xf>
    <xf numFmtId="166" fontId="41" fillId="4" borderId="0" xfId="0" applyNumberFormat="1" applyFont="1" applyFill="1" applyBorder="1" applyAlignment="1">
      <alignment horizontal="right" vertical="top" wrapText="1" readingOrder="1"/>
    </xf>
    <xf numFmtId="166" fontId="41" fillId="4" borderId="31" xfId="0" applyNumberFormat="1" applyFont="1" applyFill="1" applyBorder="1" applyAlignment="1">
      <alignment horizontal="right" vertical="top" wrapText="1" readingOrder="1"/>
    </xf>
    <xf numFmtId="166" fontId="42" fillId="0" borderId="30" xfId="0" applyNumberFormat="1" applyFont="1" applyFill="1" applyBorder="1" applyAlignment="1">
      <alignment horizontal="right" vertical="top" wrapText="1" readingOrder="1"/>
    </xf>
    <xf numFmtId="166" fontId="42" fillId="0" borderId="0" xfId="0" applyNumberFormat="1" applyFont="1" applyFill="1" applyBorder="1" applyAlignment="1">
      <alignment horizontal="right" vertical="top" wrapText="1" readingOrder="1"/>
    </xf>
    <xf numFmtId="166" fontId="42" fillId="0" borderId="31" xfId="0" applyNumberFormat="1" applyFont="1" applyFill="1" applyBorder="1" applyAlignment="1">
      <alignment horizontal="right" vertical="top" wrapText="1" readingOrder="1"/>
    </xf>
    <xf numFmtId="166" fontId="29" fillId="9" borderId="0" xfId="0" applyNumberFormat="1" applyFont="1" applyFill="1" applyBorder="1" applyAlignment="1">
      <alignment horizontal="right" vertical="top" wrapText="1" readingOrder="1"/>
    </xf>
    <xf numFmtId="166" fontId="29" fillId="9" borderId="31" xfId="0" applyNumberFormat="1" applyFont="1" applyFill="1" applyBorder="1" applyAlignment="1">
      <alignment horizontal="right" vertical="top" wrapText="1" readingOrder="1"/>
    </xf>
    <xf numFmtId="0" fontId="27" fillId="0" borderId="31" xfId="0" applyNumberFormat="1" applyFont="1" applyFill="1" applyBorder="1" applyAlignment="1">
      <alignment vertical="top" wrapText="1"/>
    </xf>
    <xf numFmtId="0" fontId="27" fillId="0" borderId="0" xfId="0" applyFont="1" applyFill="1" applyBorder="1"/>
    <xf numFmtId="0" fontId="31" fillId="0" borderId="0" xfId="0" applyNumberFormat="1" applyFont="1" applyFill="1" applyBorder="1" applyAlignment="1">
      <alignment horizontal="center" vertical="top" wrapText="1" readingOrder="1"/>
    </xf>
    <xf numFmtId="0" fontId="46" fillId="0" borderId="0" xfId="0" applyNumberFormat="1" applyFont="1" applyFill="1" applyBorder="1" applyAlignment="1">
      <alignment horizontal="center" vertical="top" wrapText="1" readingOrder="1"/>
    </xf>
    <xf numFmtId="0" fontId="43" fillId="0" borderId="0" xfId="0" applyFont="1" applyFill="1" applyBorder="1"/>
    <xf numFmtId="0" fontId="43" fillId="0" borderId="31" xfId="0" applyNumberFormat="1" applyFont="1" applyFill="1" applyBorder="1" applyAlignment="1">
      <alignment vertical="top" wrapText="1"/>
    </xf>
    <xf numFmtId="0" fontId="44" fillId="0" borderId="35" xfId="0" applyNumberFormat="1" applyFont="1" applyFill="1" applyBorder="1" applyAlignment="1">
      <alignment vertical="top" wrapText="1" readingOrder="1"/>
    </xf>
    <xf numFmtId="0" fontId="25" fillId="0" borderId="36" xfId="0" applyNumberFormat="1" applyFont="1" applyFill="1" applyBorder="1" applyAlignment="1">
      <alignment vertical="top" wrapText="1"/>
    </xf>
    <xf numFmtId="0" fontId="25" fillId="0" borderId="37" xfId="0" applyNumberFormat="1" applyFont="1" applyFill="1" applyBorder="1" applyAlignment="1">
      <alignment vertical="top" wrapText="1"/>
    </xf>
    <xf numFmtId="0" fontId="45" fillId="0" borderId="37" xfId="0" applyNumberFormat="1" applyFont="1" applyFill="1" applyBorder="1" applyAlignment="1">
      <alignment vertical="top" wrapText="1" readingOrder="1"/>
    </xf>
    <xf numFmtId="0" fontId="49" fillId="11" borderId="39" xfId="2" applyNumberFormat="1" applyFont="1" applyFill="1" applyBorder="1" applyAlignment="1">
      <alignment horizontal="center" vertical="center" wrapText="1" readingOrder="1"/>
    </xf>
    <xf numFmtId="0" fontId="49" fillId="11" borderId="40" xfId="2" applyNumberFormat="1" applyFont="1" applyFill="1" applyBorder="1" applyAlignment="1">
      <alignment horizontal="center" vertical="center" wrapText="1" readingOrder="1"/>
    </xf>
    <xf numFmtId="0" fontId="49" fillId="11" borderId="41" xfId="2" applyNumberFormat="1" applyFont="1" applyFill="1" applyBorder="1" applyAlignment="1">
      <alignment horizontal="center" vertical="center" wrapText="1" readingOrder="1"/>
    </xf>
    <xf numFmtId="0" fontId="25" fillId="0" borderId="0" xfId="2" applyFont="1" applyFill="1" applyBorder="1"/>
    <xf numFmtId="0" fontId="50" fillId="12" borderId="8" xfId="2" applyNumberFormat="1" applyFont="1" applyFill="1" applyBorder="1" applyAlignment="1">
      <alignment horizontal="center" vertical="center" wrapText="1" readingOrder="1"/>
    </xf>
    <xf numFmtId="0" fontId="51" fillId="11" borderId="11" xfId="2" applyNumberFormat="1" applyFont="1" applyFill="1" applyBorder="1" applyAlignment="1">
      <alignment vertical="top" wrapText="1"/>
    </xf>
    <xf numFmtId="0" fontId="51" fillId="11" borderId="42" xfId="2" applyNumberFormat="1" applyFont="1" applyFill="1" applyBorder="1" applyAlignment="1">
      <alignment vertical="top" wrapText="1"/>
    </xf>
    <xf numFmtId="0" fontId="50" fillId="12" borderId="43" xfId="2" applyNumberFormat="1" applyFont="1" applyFill="1" applyBorder="1" applyAlignment="1">
      <alignment horizontal="center" vertical="center" wrapText="1" readingOrder="1"/>
    </xf>
    <xf numFmtId="0" fontId="51" fillId="11" borderId="44" xfId="2" applyNumberFormat="1" applyFont="1" applyFill="1" applyBorder="1" applyAlignment="1">
      <alignment vertical="top" wrapText="1"/>
    </xf>
    <xf numFmtId="0" fontId="50" fillId="12" borderId="3" xfId="2" applyNumberFormat="1" applyFont="1" applyFill="1" applyBorder="1" applyAlignment="1">
      <alignment horizontal="center" vertical="center" wrapText="1" readingOrder="1"/>
    </xf>
    <xf numFmtId="0" fontId="50" fillId="12" borderId="9" xfId="2" applyNumberFormat="1" applyFont="1" applyFill="1" applyBorder="1" applyAlignment="1">
      <alignment horizontal="center" vertical="center" wrapText="1" readingOrder="1"/>
    </xf>
    <xf numFmtId="0" fontId="51" fillId="11" borderId="1" xfId="2" applyFont="1" applyFill="1" applyBorder="1"/>
    <xf numFmtId="0" fontId="51" fillId="11" borderId="45" xfId="2" applyFont="1" applyFill="1" applyBorder="1"/>
    <xf numFmtId="0" fontId="50" fillId="12" borderId="46" xfId="2" applyNumberFormat="1" applyFont="1" applyFill="1" applyBorder="1" applyAlignment="1">
      <alignment horizontal="center" vertical="center" wrapText="1" readingOrder="1"/>
    </xf>
    <xf numFmtId="0" fontId="50" fillId="12" borderId="47" xfId="2" applyNumberFormat="1" applyFont="1" applyFill="1" applyBorder="1" applyAlignment="1">
      <alignment horizontal="center" vertical="center" wrapText="1" readingOrder="1"/>
    </xf>
    <xf numFmtId="0" fontId="50" fillId="12" borderId="2" xfId="2" applyNumberFormat="1" applyFont="1" applyFill="1" applyBorder="1" applyAlignment="1">
      <alignment horizontal="center" vertical="center" wrapText="1" readingOrder="1"/>
    </xf>
    <xf numFmtId="0" fontId="52" fillId="0" borderId="7" xfId="2" applyNumberFormat="1" applyFont="1" applyFill="1" applyBorder="1" applyAlignment="1">
      <alignment vertical="center" wrapText="1" readingOrder="1"/>
    </xf>
    <xf numFmtId="0" fontId="27" fillId="0" borderId="0" xfId="2" applyFont="1" applyFill="1" applyBorder="1"/>
    <xf numFmtId="164" fontId="52" fillId="0" borderId="30" xfId="2" applyNumberFormat="1" applyFont="1" applyFill="1" applyBorder="1" applyAlignment="1">
      <alignment horizontal="right" vertical="center" wrapText="1" readingOrder="1"/>
    </xf>
    <xf numFmtId="164" fontId="52" fillId="0" borderId="48" xfId="2" applyNumberFormat="1" applyFont="1" applyFill="1" applyBorder="1" applyAlignment="1">
      <alignment horizontal="right" vertical="center" wrapText="1" readingOrder="1"/>
    </xf>
    <xf numFmtId="0" fontId="53" fillId="0" borderId="7" xfId="2" applyNumberFormat="1" applyFont="1" applyFill="1" applyBorder="1" applyAlignment="1">
      <alignment vertical="center" wrapText="1" readingOrder="1"/>
    </xf>
    <xf numFmtId="164" fontId="53" fillId="0" borderId="30" xfId="2" applyNumberFormat="1" applyFont="1" applyFill="1" applyBorder="1" applyAlignment="1">
      <alignment horizontal="right" vertical="center" wrapText="1" readingOrder="1"/>
    </xf>
    <xf numFmtId="164" fontId="53" fillId="0" borderId="48" xfId="2" applyNumberFormat="1" applyFont="1" applyFill="1" applyBorder="1" applyAlignment="1">
      <alignment horizontal="right" vertical="center" wrapText="1" readingOrder="1"/>
    </xf>
    <xf numFmtId="0" fontId="53" fillId="0" borderId="7" xfId="2" applyNumberFormat="1" applyFont="1" applyFill="1" applyBorder="1" applyAlignment="1">
      <alignment horizontal="left" vertical="center" wrapText="1" indent="3" readingOrder="1"/>
    </xf>
    <xf numFmtId="0" fontId="27" fillId="0" borderId="0" xfId="2" applyFont="1" applyFill="1" applyBorder="1" applyAlignment="1">
      <alignment horizontal="left" indent="3"/>
    </xf>
    <xf numFmtId="0" fontId="53" fillId="0" borderId="7" xfId="2" applyNumberFormat="1" applyFont="1" applyFill="1" applyBorder="1" applyAlignment="1">
      <alignment horizontal="left" vertical="center" wrapText="1" readingOrder="1"/>
    </xf>
    <xf numFmtId="0" fontId="53" fillId="0" borderId="30" xfId="2" applyNumberFormat="1" applyFont="1" applyFill="1" applyBorder="1" applyAlignment="1">
      <alignment horizontal="right" vertical="center" wrapText="1" readingOrder="1"/>
    </xf>
    <xf numFmtId="0" fontId="53" fillId="0" borderId="48" xfId="2" applyNumberFormat="1" applyFont="1" applyFill="1" applyBorder="1" applyAlignment="1">
      <alignment horizontal="right" vertical="center" wrapText="1" readingOrder="1"/>
    </xf>
    <xf numFmtId="0" fontId="27" fillId="0" borderId="6" xfId="2" applyFont="1" applyFill="1" applyBorder="1" applyAlignment="1">
      <alignment horizontal="left" indent="3"/>
    </xf>
    <xf numFmtId="164" fontId="53" fillId="0" borderId="6" xfId="2" applyNumberFormat="1" applyFont="1" applyFill="1" applyBorder="1" applyAlignment="1">
      <alignment horizontal="right" vertical="center" wrapText="1" readingOrder="1"/>
    </xf>
    <xf numFmtId="0" fontId="53" fillId="0" borderId="9" xfId="2" applyNumberFormat="1" applyFont="1" applyFill="1" applyBorder="1" applyAlignment="1">
      <alignment horizontal="left" vertical="center" wrapText="1" indent="3" readingOrder="1"/>
    </xf>
    <xf numFmtId="0" fontId="27" fillId="0" borderId="1" xfId="2" applyFont="1" applyFill="1" applyBorder="1" applyAlignment="1">
      <alignment horizontal="left" indent="3"/>
    </xf>
    <xf numFmtId="164" fontId="53" fillId="0" borderId="49" xfId="2" applyNumberFormat="1" applyFont="1" applyFill="1" applyBorder="1" applyAlignment="1">
      <alignment horizontal="right" vertical="center" wrapText="1" readingOrder="1"/>
    </xf>
    <xf numFmtId="164" fontId="53" fillId="0" borderId="50" xfId="2" applyNumberFormat="1" applyFont="1" applyFill="1" applyBorder="1" applyAlignment="1">
      <alignment horizontal="right" vertical="center" wrapText="1" readingOrder="1"/>
    </xf>
    <xf numFmtId="0" fontId="52" fillId="0" borderId="9" xfId="2" applyNumberFormat="1" applyFont="1" applyFill="1" applyBorder="1" applyAlignment="1">
      <alignment horizontal="left" vertical="center" wrapText="1" readingOrder="1"/>
    </xf>
    <xf numFmtId="0" fontId="27" fillId="0" borderId="1" xfId="2" applyNumberFormat="1" applyFont="1" applyFill="1" applyBorder="1" applyAlignment="1">
      <alignment vertical="top" wrapText="1"/>
    </xf>
    <xf numFmtId="164" fontId="52" fillId="0" borderId="49" xfId="2" applyNumberFormat="1" applyFont="1" applyFill="1" applyBorder="1" applyAlignment="1">
      <alignment horizontal="right" vertical="center" wrapText="1" readingOrder="1"/>
    </xf>
    <xf numFmtId="164" fontId="52" fillId="0" borderId="50" xfId="2" applyNumberFormat="1" applyFont="1" applyFill="1" applyBorder="1" applyAlignment="1">
      <alignment horizontal="right" vertical="center" wrapText="1" readingOrder="1"/>
    </xf>
    <xf numFmtId="0" fontId="48" fillId="0" borderId="0" xfId="2" applyFont="1" applyFill="1" applyBorder="1"/>
    <xf numFmtId="0" fontId="48" fillId="0" borderId="0" xfId="2" applyFont="1" applyFill="1" applyBorder="1" applyAlignment="1"/>
    <xf numFmtId="0" fontId="54" fillId="0" borderId="0" xfId="2" applyFont="1" applyFill="1" applyBorder="1"/>
    <xf numFmtId="0" fontId="51" fillId="11" borderId="4" xfId="2" applyNumberFormat="1" applyFont="1" applyFill="1" applyBorder="1" applyAlignment="1">
      <alignment vertical="top" wrapText="1"/>
    </xf>
    <xf numFmtId="0" fontId="50" fillId="12" borderId="51" xfId="2" applyNumberFormat="1" applyFont="1" applyFill="1" applyBorder="1" applyAlignment="1">
      <alignment horizontal="center" vertical="center" wrapText="1" readingOrder="1"/>
    </xf>
    <xf numFmtId="0" fontId="51" fillId="11" borderId="10" xfId="2" applyFont="1" applyFill="1" applyBorder="1"/>
    <xf numFmtId="0" fontId="50" fillId="12" borderId="33" xfId="2" applyNumberFormat="1" applyFont="1" applyFill="1" applyBorder="1" applyAlignment="1">
      <alignment horizontal="center" vertical="center" wrapText="1" readingOrder="1"/>
    </xf>
    <xf numFmtId="0" fontId="53" fillId="0" borderId="7" xfId="2" applyNumberFormat="1" applyFont="1" applyFill="1" applyBorder="1" applyAlignment="1">
      <alignment horizontal="left" vertical="center" wrapText="1" indent="2" readingOrder="1"/>
    </xf>
    <xf numFmtId="0" fontId="27" fillId="0" borderId="0" xfId="2" applyFont="1" applyFill="1" applyBorder="1" applyAlignment="1">
      <alignment horizontal="left" indent="2"/>
    </xf>
    <xf numFmtId="0" fontId="27" fillId="0" borderId="0" xfId="2" applyNumberFormat="1" applyFont="1" applyFill="1" applyBorder="1" applyAlignment="1">
      <alignment vertical="top" wrapText="1"/>
    </xf>
    <xf numFmtId="164" fontId="52" fillId="0" borderId="0" xfId="2" applyNumberFormat="1" applyFont="1" applyFill="1" applyBorder="1" applyAlignment="1">
      <alignment horizontal="right" vertical="center" wrapText="1" readingOrder="1"/>
    </xf>
    <xf numFmtId="0" fontId="50" fillId="12" borderId="11" xfId="2" applyNumberFormat="1" applyFont="1" applyFill="1" applyBorder="1" applyAlignment="1">
      <alignment horizontal="center" vertical="center" wrapText="1" readingOrder="1"/>
    </xf>
    <xf numFmtId="0" fontId="50" fillId="12" borderId="4" xfId="2" applyNumberFormat="1" applyFont="1" applyFill="1" applyBorder="1" applyAlignment="1">
      <alignment horizontal="center" vertical="center" wrapText="1" readingOrder="1"/>
    </xf>
    <xf numFmtId="0" fontId="50" fillId="12" borderId="33" xfId="2" applyNumberFormat="1" applyFont="1" applyFill="1" applyBorder="1" applyAlignment="1">
      <alignment horizontal="center" vertical="center" wrapText="1" readingOrder="1"/>
    </xf>
    <xf numFmtId="0" fontId="51" fillId="11" borderId="34" xfId="2" applyNumberFormat="1" applyFont="1" applyFill="1" applyBorder="1" applyAlignment="1">
      <alignment vertical="top" wrapText="1"/>
    </xf>
    <xf numFmtId="0" fontId="50" fillId="12" borderId="1" xfId="2" applyNumberFormat="1" applyFont="1" applyFill="1" applyBorder="1" applyAlignment="1">
      <alignment horizontal="center" vertical="center" wrapText="1" readingOrder="1"/>
    </xf>
    <xf numFmtId="0" fontId="50" fillId="12" borderId="10" xfId="2" applyNumberFormat="1" applyFont="1" applyFill="1" applyBorder="1" applyAlignment="1">
      <alignment horizontal="center" vertical="center" wrapText="1" readingOrder="1"/>
    </xf>
    <xf numFmtId="0" fontId="52" fillId="0" borderId="30" xfId="2" applyNumberFormat="1" applyFont="1" applyFill="1" applyBorder="1" applyAlignment="1">
      <alignment horizontal="left" vertical="center" wrapText="1" readingOrder="1"/>
    </xf>
    <xf numFmtId="164" fontId="52" fillId="0" borderId="38" xfId="2" applyNumberFormat="1" applyFont="1" applyFill="1" applyBorder="1" applyAlignment="1">
      <alignment horizontal="right" vertical="center" wrapText="1" readingOrder="1"/>
    </xf>
    <xf numFmtId="0" fontId="53" fillId="0" borderId="30" xfId="2" applyNumberFormat="1" applyFont="1" applyFill="1" applyBorder="1" applyAlignment="1">
      <alignment horizontal="left" vertical="center" wrapText="1" readingOrder="1"/>
    </xf>
    <xf numFmtId="164" fontId="53" fillId="0" borderId="38" xfId="2" applyNumberFormat="1" applyFont="1" applyFill="1" applyBorder="1" applyAlignment="1">
      <alignment horizontal="right" vertical="center" wrapText="1" readingOrder="1"/>
    </xf>
    <xf numFmtId="0" fontId="53" fillId="0" borderId="30" xfId="2" applyNumberFormat="1" applyFont="1" applyFill="1" applyBorder="1" applyAlignment="1">
      <alignment horizontal="left" vertical="center" wrapText="1" indent="3" readingOrder="1"/>
    </xf>
    <xf numFmtId="0" fontId="53" fillId="0" borderId="38" xfId="2" applyNumberFormat="1" applyFont="1" applyFill="1" applyBorder="1" applyAlignment="1">
      <alignment horizontal="right" vertical="center" wrapText="1" readingOrder="1"/>
    </xf>
    <xf numFmtId="0" fontId="53" fillId="0" borderId="49" xfId="2" applyNumberFormat="1" applyFont="1" applyFill="1" applyBorder="1" applyAlignment="1">
      <alignment horizontal="left" vertical="center" wrapText="1" indent="3" readingOrder="1"/>
    </xf>
    <xf numFmtId="164" fontId="53" fillId="0" borderId="52" xfId="2" applyNumberFormat="1" applyFont="1" applyFill="1" applyBorder="1" applyAlignment="1">
      <alignment horizontal="right" vertical="center" wrapText="1" readingOrder="1"/>
    </xf>
    <xf numFmtId="0" fontId="52" fillId="0" borderId="53" xfId="2" applyNumberFormat="1" applyFont="1" applyFill="1" applyBorder="1" applyAlignment="1">
      <alignment horizontal="left" vertical="center" wrapText="1" readingOrder="1"/>
    </xf>
    <xf numFmtId="0" fontId="27" fillId="0" borderId="36" xfId="2" applyNumberFormat="1" applyFont="1" applyFill="1" applyBorder="1" applyAlignment="1">
      <alignment vertical="top" wrapText="1"/>
    </xf>
    <xf numFmtId="164" fontId="52" fillId="0" borderId="53" xfId="2" applyNumberFormat="1" applyFont="1" applyFill="1" applyBorder="1" applyAlignment="1">
      <alignment horizontal="right" vertical="center" wrapText="1" readingOrder="1"/>
    </xf>
    <xf numFmtId="164" fontId="52" fillId="0" borderId="35" xfId="2" applyNumberFormat="1" applyFont="1" applyFill="1" applyBorder="1" applyAlignment="1">
      <alignment horizontal="right" vertical="center" wrapText="1" readingOrder="1"/>
    </xf>
    <xf numFmtId="0" fontId="48" fillId="0" borderId="0" xfId="2"/>
    <xf numFmtId="1" fontId="48" fillId="0" borderId="0" xfId="2" applyNumberFormat="1"/>
    <xf numFmtId="43" fontId="0" fillId="0" borderId="0" xfId="3" applyFont="1"/>
    <xf numFmtId="0" fontId="49" fillId="3" borderId="8" xfId="2" applyFont="1" applyFill="1" applyBorder="1" applyAlignment="1">
      <alignment horizontal="center"/>
    </xf>
    <xf numFmtId="0" fontId="49" fillId="3" borderId="11" xfId="2" applyFont="1" applyFill="1" applyBorder="1" applyAlignment="1">
      <alignment horizontal="center"/>
    </xf>
    <xf numFmtId="0" fontId="49" fillId="3" borderId="4" xfId="2" applyFont="1" applyFill="1" applyBorder="1" applyAlignment="1">
      <alignment horizontal="center"/>
    </xf>
    <xf numFmtId="0" fontId="49" fillId="3" borderId="7" xfId="2" applyFont="1" applyFill="1" applyBorder="1" applyAlignment="1">
      <alignment horizontal="center"/>
    </xf>
    <xf numFmtId="0" fontId="49" fillId="3" borderId="0" xfId="2" applyFont="1" applyFill="1" applyBorder="1" applyAlignment="1">
      <alignment horizontal="center"/>
    </xf>
    <xf numFmtId="0" fontId="49" fillId="3" borderId="6" xfId="2" applyFont="1" applyFill="1" applyBorder="1" applyAlignment="1">
      <alignment horizontal="center"/>
    </xf>
    <xf numFmtId="0" fontId="49" fillId="3" borderId="9" xfId="2" applyFont="1" applyFill="1" applyBorder="1" applyAlignment="1">
      <alignment horizontal="center"/>
    </xf>
    <xf numFmtId="0" fontId="49" fillId="3" borderId="1" xfId="2" applyFont="1" applyFill="1" applyBorder="1" applyAlignment="1">
      <alignment horizontal="center"/>
    </xf>
    <xf numFmtId="0" fontId="49" fillId="3" borderId="10" xfId="2" applyFont="1" applyFill="1" applyBorder="1" applyAlignment="1">
      <alignment horizontal="center"/>
    </xf>
    <xf numFmtId="0" fontId="47" fillId="0" borderId="0" xfId="2" applyFont="1" applyFill="1" applyBorder="1" applyAlignment="1">
      <alignment horizontal="center"/>
    </xf>
    <xf numFmtId="0" fontId="47" fillId="0" borderId="1" xfId="2" applyFont="1" applyFill="1" applyBorder="1" applyAlignment="1">
      <alignment horizontal="center"/>
    </xf>
    <xf numFmtId="0" fontId="47" fillId="0" borderId="40" xfId="2" applyFont="1" applyFill="1" applyBorder="1" applyAlignment="1">
      <alignment horizontal="center"/>
    </xf>
    <xf numFmtId="0" fontId="55" fillId="3" borderId="8" xfId="2" applyFont="1" applyFill="1" applyBorder="1" applyAlignment="1">
      <alignment horizontal="center" vertical="center"/>
    </xf>
    <xf numFmtId="0" fontId="55" fillId="3" borderId="11" xfId="2" applyFont="1" applyFill="1" applyBorder="1" applyAlignment="1">
      <alignment horizontal="center" vertical="center"/>
    </xf>
    <xf numFmtId="0" fontId="55" fillId="3" borderId="4" xfId="2" applyFont="1" applyFill="1" applyBorder="1" applyAlignment="1">
      <alignment horizontal="center" vertical="center"/>
    </xf>
    <xf numFmtId="0" fontId="55" fillId="3" borderId="39" xfId="2" applyFont="1" applyFill="1" applyBorder="1" applyAlignment="1">
      <alignment horizontal="center" vertical="center"/>
    </xf>
    <xf numFmtId="0" fontId="55" fillId="3" borderId="40" xfId="2" applyFont="1" applyFill="1" applyBorder="1" applyAlignment="1">
      <alignment horizontal="center" vertical="center"/>
    </xf>
    <xf numFmtId="0" fontId="55" fillId="3" borderId="41" xfId="2" applyFont="1" applyFill="1" applyBorder="1" applyAlignment="1">
      <alignment horizontal="center" vertical="center"/>
    </xf>
    <xf numFmtId="43" fontId="55" fillId="3" borderId="3" xfId="3" applyFont="1" applyFill="1" applyBorder="1" applyAlignment="1">
      <alignment horizontal="center" vertical="center" wrapText="1"/>
    </xf>
    <xf numFmtId="0" fontId="55" fillId="3" borderId="9" xfId="2" applyFont="1" applyFill="1" applyBorder="1" applyAlignment="1">
      <alignment horizontal="center" vertical="center"/>
    </xf>
    <xf numFmtId="0" fontId="55" fillId="3" borderId="1" xfId="2" applyFont="1" applyFill="1" applyBorder="1" applyAlignment="1">
      <alignment horizontal="center" vertical="center"/>
    </xf>
    <xf numFmtId="0" fontId="55" fillId="3" borderId="10" xfId="2" applyFont="1" applyFill="1" applyBorder="1" applyAlignment="1">
      <alignment horizontal="center" vertical="center"/>
    </xf>
    <xf numFmtId="43" fontId="55" fillId="3" borderId="12" xfId="3" applyFont="1" applyFill="1" applyBorder="1" applyAlignment="1">
      <alignment horizontal="center" vertical="center"/>
    </xf>
    <xf numFmtId="43" fontId="55" fillId="3" borderId="12" xfId="3" applyFont="1" applyFill="1" applyBorder="1" applyAlignment="1">
      <alignment horizontal="center" vertical="center" wrapText="1"/>
    </xf>
    <xf numFmtId="43" fontId="55" fillId="3" borderId="2" xfId="3" applyFont="1" applyFill="1" applyBorder="1" applyAlignment="1">
      <alignment horizontal="center" vertical="center" wrapText="1"/>
    </xf>
    <xf numFmtId="0" fontId="56" fillId="0" borderId="8" xfId="2" applyFont="1" applyBorder="1"/>
    <xf numFmtId="1" fontId="56" fillId="0" borderId="11" xfId="2" applyNumberFormat="1" applyFont="1" applyBorder="1"/>
    <xf numFmtId="1" fontId="56" fillId="0" borderId="4" xfId="2" applyNumberFormat="1" applyFont="1" applyBorder="1"/>
    <xf numFmtId="43" fontId="56" fillId="0" borderId="0" xfId="3" applyFont="1"/>
    <xf numFmtId="43" fontId="56" fillId="0" borderId="3" xfId="3" applyFont="1" applyBorder="1"/>
    <xf numFmtId="43" fontId="57" fillId="0" borderId="3" xfId="3" applyFont="1" applyBorder="1"/>
    <xf numFmtId="169" fontId="48" fillId="0" borderId="0" xfId="2" applyNumberFormat="1"/>
    <xf numFmtId="0" fontId="58" fillId="0" borderId="7" xfId="2" applyFont="1" applyBorder="1"/>
    <xf numFmtId="1" fontId="57" fillId="0" borderId="0" xfId="2" applyNumberFormat="1" applyFont="1" applyBorder="1"/>
    <xf numFmtId="1" fontId="57" fillId="0" borderId="6" xfId="2" applyNumberFormat="1" applyFont="1" applyBorder="1"/>
    <xf numFmtId="164" fontId="59" fillId="0" borderId="54" xfId="2" applyNumberFormat="1" applyFont="1" applyBorder="1" applyAlignment="1" applyProtection="1">
      <alignment horizontal="right" vertical="center" wrapText="1" readingOrder="1"/>
      <protection locked="0"/>
    </xf>
    <xf numFmtId="164" fontId="59" fillId="0" borderId="55" xfId="2" applyNumberFormat="1" applyFont="1" applyBorder="1" applyAlignment="1" applyProtection="1">
      <alignment horizontal="right" vertical="center" wrapText="1" readingOrder="1"/>
      <protection locked="0"/>
    </xf>
    <xf numFmtId="0" fontId="48" fillId="0" borderId="0" xfId="2" applyBorder="1"/>
    <xf numFmtId="4" fontId="48" fillId="0" borderId="0" xfId="2" applyNumberFormat="1"/>
    <xf numFmtId="1" fontId="58" fillId="0" borderId="0" xfId="2" applyNumberFormat="1" applyFont="1" applyBorder="1"/>
    <xf numFmtId="1" fontId="58" fillId="0" borderId="6" xfId="2" applyNumberFormat="1" applyFont="1" applyBorder="1"/>
    <xf numFmtId="170" fontId="58" fillId="0" borderId="0" xfId="3" applyNumberFormat="1" applyFont="1"/>
    <xf numFmtId="164" fontId="58" fillId="0" borderId="5" xfId="3" applyNumberFormat="1" applyFont="1" applyBorder="1"/>
    <xf numFmtId="0" fontId="60" fillId="0" borderId="0" xfId="2" applyFont="1"/>
    <xf numFmtId="170" fontId="58" fillId="0" borderId="5" xfId="3" applyNumberFormat="1" applyFont="1" applyBorder="1"/>
    <xf numFmtId="0" fontId="60" fillId="0" borderId="5" xfId="2" applyFont="1" applyBorder="1"/>
    <xf numFmtId="0" fontId="2" fillId="0" borderId="0" xfId="2" applyFont="1"/>
    <xf numFmtId="171" fontId="2" fillId="0" borderId="0" xfId="2" applyNumberFormat="1" applyFont="1"/>
    <xf numFmtId="170" fontId="57" fillId="0" borderId="0" xfId="3" applyNumberFormat="1" applyFont="1"/>
    <xf numFmtId="164" fontId="57" fillId="0" borderId="5" xfId="3" applyNumberFormat="1" applyFont="1" applyBorder="1"/>
    <xf numFmtId="170" fontId="57" fillId="0" borderId="5" xfId="3" applyNumberFormat="1" applyFont="1" applyBorder="1"/>
    <xf numFmtId="4" fontId="57" fillId="0" borderId="5" xfId="2" applyNumberFormat="1" applyFont="1" applyBorder="1"/>
    <xf numFmtId="0" fontId="58" fillId="0" borderId="0" xfId="2" applyFont="1" applyBorder="1"/>
    <xf numFmtId="0" fontId="58" fillId="0" borderId="6" xfId="2" applyFont="1" applyBorder="1"/>
    <xf numFmtId="172" fontId="60" fillId="0" borderId="0" xfId="2" applyNumberFormat="1" applyFont="1"/>
    <xf numFmtId="0" fontId="57" fillId="0" borderId="0" xfId="2" applyFont="1" applyBorder="1"/>
    <xf numFmtId="0" fontId="57" fillId="0" borderId="6" xfId="2" applyFont="1" applyBorder="1"/>
    <xf numFmtId="164" fontId="61" fillId="0" borderId="55" xfId="2" applyNumberFormat="1" applyFont="1" applyBorder="1" applyAlignment="1" applyProtection="1">
      <alignment horizontal="right" vertical="center" wrapText="1" readingOrder="1"/>
      <protection locked="0"/>
    </xf>
    <xf numFmtId="0" fontId="57" fillId="0" borderId="7" xfId="2" applyFont="1" applyBorder="1"/>
    <xf numFmtId="0" fontId="58" fillId="0" borderId="0" xfId="2" applyFont="1" applyBorder="1" applyAlignment="1">
      <alignment horizontal="right"/>
    </xf>
    <xf numFmtId="0" fontId="58" fillId="0" borderId="6" xfId="2" applyFont="1" applyBorder="1" applyAlignment="1">
      <alignment horizontal="center"/>
    </xf>
    <xf numFmtId="170" fontId="58" fillId="0" borderId="0" xfId="3" applyNumberFormat="1" applyFont="1" applyAlignment="1">
      <alignment horizontal="right"/>
    </xf>
    <xf numFmtId="170" fontId="58" fillId="0" borderId="5" xfId="3" applyNumberFormat="1" applyFont="1" applyBorder="1" applyAlignment="1">
      <alignment horizontal="right"/>
    </xf>
    <xf numFmtId="170" fontId="62" fillId="0" borderId="5" xfId="3" applyNumberFormat="1" applyFont="1" applyBorder="1"/>
    <xf numFmtId="164" fontId="48" fillId="0" borderId="0" xfId="2" applyNumberFormat="1"/>
    <xf numFmtId="49" fontId="48" fillId="0" borderId="0" xfId="2" applyNumberFormat="1"/>
    <xf numFmtId="1" fontId="58" fillId="0" borderId="7" xfId="2" applyNumberFormat="1" applyFont="1" applyBorder="1"/>
    <xf numFmtId="4" fontId="48" fillId="0" borderId="5" xfId="2" applyNumberFormat="1" applyBorder="1"/>
    <xf numFmtId="2" fontId="48" fillId="0" borderId="0" xfId="2" applyNumberFormat="1"/>
    <xf numFmtId="164" fontId="61" fillId="0" borderId="54" xfId="2" applyNumberFormat="1" applyFont="1" applyBorder="1" applyAlignment="1" applyProtection="1">
      <alignment horizontal="right" vertical="center" wrapText="1" readingOrder="1"/>
      <protection locked="0"/>
    </xf>
    <xf numFmtId="170" fontId="48" fillId="0" borderId="0" xfId="2" applyNumberFormat="1"/>
    <xf numFmtId="170" fontId="58" fillId="0" borderId="7" xfId="3" applyNumberFormat="1" applyFont="1" applyBorder="1"/>
    <xf numFmtId="171" fontId="48" fillId="0" borderId="0" xfId="2" applyNumberFormat="1"/>
    <xf numFmtId="170" fontId="58" fillId="0" borderId="0" xfId="3" applyNumberFormat="1" applyFont="1" applyBorder="1"/>
    <xf numFmtId="164" fontId="61" fillId="0" borderId="7" xfId="2" applyNumberFormat="1" applyFont="1" applyBorder="1" applyAlignment="1" applyProtection="1">
      <alignment horizontal="right" vertical="center" wrapText="1" readingOrder="1"/>
      <protection locked="0"/>
    </xf>
    <xf numFmtId="164" fontId="63" fillId="0" borderId="0" xfId="2" applyNumberFormat="1" applyFont="1" applyBorder="1" applyAlignment="1" applyProtection="1">
      <alignment horizontal="right" vertical="center" wrapText="1" readingOrder="1"/>
      <protection locked="0"/>
    </xf>
    <xf numFmtId="170" fontId="57" fillId="0" borderId="7" xfId="3" applyNumberFormat="1" applyFont="1" applyBorder="1"/>
    <xf numFmtId="170" fontId="57" fillId="0" borderId="0" xfId="3" applyNumberFormat="1" applyFont="1" applyBorder="1"/>
    <xf numFmtId="43" fontId="57" fillId="0" borderId="5" xfId="3" applyFont="1" applyBorder="1"/>
    <xf numFmtId="43" fontId="57" fillId="0" borderId="0" xfId="3" applyFont="1"/>
    <xf numFmtId="0" fontId="56" fillId="0" borderId="9" xfId="2" applyFont="1" applyBorder="1"/>
    <xf numFmtId="1" fontId="56" fillId="0" borderId="1" xfId="2" applyNumberFormat="1" applyFont="1" applyBorder="1"/>
    <xf numFmtId="1" fontId="56" fillId="0" borderId="10" xfId="2" applyNumberFormat="1" applyFont="1" applyBorder="1"/>
    <xf numFmtId="164" fontId="61" fillId="0" borderId="9" xfId="2" applyNumberFormat="1" applyFont="1" applyBorder="1" applyAlignment="1" applyProtection="1">
      <alignment horizontal="right" vertical="center" wrapText="1" readingOrder="1"/>
      <protection locked="0"/>
    </xf>
    <xf numFmtId="164" fontId="61" fillId="0" borderId="56" xfId="2" applyNumberFormat="1" applyFont="1" applyBorder="1" applyAlignment="1" applyProtection="1">
      <alignment horizontal="right" vertical="center" wrapText="1" readingOrder="1"/>
      <protection locked="0"/>
    </xf>
    <xf numFmtId="164" fontId="61" fillId="0" borderId="57" xfId="2" applyNumberFormat="1" applyFont="1" applyBorder="1" applyAlignment="1" applyProtection="1">
      <alignment horizontal="right" vertical="center" wrapText="1" readingOrder="1"/>
      <protection locked="0"/>
    </xf>
  </cellXfs>
  <cellStyles count="4">
    <cellStyle name="Millares" xfId="1" builtinId="3"/>
    <cellStyle name="Millares 2" xfId="3" xr:uid="{199A2DA4-581C-41A4-A9F9-BADE6B960DC5}"/>
    <cellStyle name="Normal" xfId="0" builtinId="0"/>
    <cellStyle name="Normal 2" xfId="2" xr:uid="{4F010A87-B5B7-4B61-8A83-2A133BA99BFA}"/>
  </cellStyles>
  <dxfs count="2">
    <dxf>
      <font>
        <color auto="1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0</xdr:row>
      <xdr:rowOff>66675</xdr:rowOff>
    </xdr:from>
    <xdr:to>
      <xdr:col>0</xdr:col>
      <xdr:colOff>1257300</xdr:colOff>
      <xdr:row>3</xdr:row>
      <xdr:rowOff>409575</xdr:rowOff>
    </xdr:to>
    <xdr:pic>
      <xdr:nvPicPr>
        <xdr:cNvPr id="2" name="Imagen 13" descr="escud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0520"/>
        <a:stretch>
          <a:fillRect/>
        </a:stretch>
      </xdr:blipFill>
      <xdr:spPr bwMode="auto">
        <a:xfrm>
          <a:off x="571500" y="66675"/>
          <a:ext cx="6858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990600</xdr:colOff>
      <xdr:row>100</xdr:row>
      <xdr:rowOff>76199</xdr:rowOff>
    </xdr:from>
    <xdr:to>
      <xdr:col>1</xdr:col>
      <xdr:colOff>941069</xdr:colOff>
      <xdr:row>105</xdr:row>
      <xdr:rowOff>47624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990600" y="17354549"/>
          <a:ext cx="4265294" cy="7334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C.P. América del Carmen Azar Pérez</a:t>
          </a:r>
          <a:endParaRPr lang="es-MX" sz="10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Secretaría de Finanzas del Gobierno del Estado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1381125</xdr:colOff>
      <xdr:row>101</xdr:row>
      <xdr:rowOff>57150</xdr:rowOff>
    </xdr:from>
    <xdr:to>
      <xdr:col>1</xdr:col>
      <xdr:colOff>495300</xdr:colOff>
      <xdr:row>101</xdr:row>
      <xdr:rowOff>57150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1381125" y="17478375"/>
          <a:ext cx="3429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1285875</xdr:colOff>
      <xdr:row>100</xdr:row>
      <xdr:rowOff>76200</xdr:rowOff>
    </xdr:from>
    <xdr:to>
      <xdr:col>5</xdr:col>
      <xdr:colOff>121919</xdr:colOff>
      <xdr:row>105</xdr:row>
      <xdr:rowOff>47625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7829550" y="17354550"/>
          <a:ext cx="4265294" cy="7334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C.P. Guadalupe Esther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Cárdenas Guerrero</a:t>
          </a: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Subsecretaria de Egresos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1552575</xdr:colOff>
      <xdr:row>101</xdr:row>
      <xdr:rowOff>57150</xdr:rowOff>
    </xdr:from>
    <xdr:to>
      <xdr:col>4</xdr:col>
      <xdr:colOff>666750</xdr:colOff>
      <xdr:row>101</xdr:row>
      <xdr:rowOff>57150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8096250" y="17478375"/>
          <a:ext cx="3429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866775</xdr:colOff>
      <xdr:row>58</xdr:row>
      <xdr:rowOff>180975</xdr:rowOff>
    </xdr:from>
    <xdr:to>
      <xdr:col>8</xdr:col>
      <xdr:colOff>784514</xdr:colOff>
      <xdr:row>63</xdr:row>
      <xdr:rowOff>180975</xdr:rowOff>
    </xdr:to>
    <xdr:sp macro="" textlink="">
      <xdr:nvSpPr>
        <xdr:cNvPr id="2" name="Text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6343650" y="10582275"/>
          <a:ext cx="3108614" cy="952500"/>
        </a:xfrm>
        <a:prstGeom prst="rect">
          <a:avLst/>
        </a:prstGeom>
        <a:noFill/>
        <a:ln w="0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CG Omega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CG Omega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CG Omega"/>
            </a:rPr>
            <a:t>_____________________________________________</a:t>
          </a: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CG Omega"/>
            </a:rPr>
            <a:t>C. P. Guadalupe Esther  Cárdenas Guerrero</a:t>
          </a: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CG Omega"/>
            </a:rPr>
            <a:t>Subsecretaria de Egresos</a:t>
          </a:r>
        </a:p>
      </xdr:txBody>
    </xdr:sp>
    <xdr:clientData/>
  </xdr:twoCellAnchor>
  <xdr:twoCellAnchor>
    <xdr:from>
      <xdr:col>0</xdr:col>
      <xdr:colOff>590551</xdr:colOff>
      <xdr:row>59</xdr:row>
      <xdr:rowOff>38100</xdr:rowOff>
    </xdr:from>
    <xdr:to>
      <xdr:col>3</xdr:col>
      <xdr:colOff>952500</xdr:colOff>
      <xdr:row>63</xdr:row>
      <xdr:rowOff>180974</xdr:rowOff>
    </xdr:to>
    <xdr:sp macro="" textlink="">
      <xdr:nvSpPr>
        <xdr:cNvPr id="3" name="Texto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590551" y="10629900"/>
          <a:ext cx="3467099" cy="904874"/>
        </a:xfrm>
        <a:prstGeom prst="rect">
          <a:avLst/>
        </a:prstGeom>
        <a:noFill/>
        <a:ln w="0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lnSpc>
              <a:spcPts val="900"/>
            </a:lnSpc>
            <a:defRPr sz="1000"/>
          </a:pPr>
          <a:endParaRPr lang="es-MX" sz="900" b="1" i="0" u="none" strike="noStrike" baseline="0">
            <a:solidFill>
              <a:srgbClr val="000000"/>
            </a:solidFill>
            <a:latin typeface="CG Omega"/>
          </a:endParaRPr>
        </a:p>
        <a:p>
          <a:pPr algn="ctr" rtl="0">
            <a:lnSpc>
              <a:spcPts val="900"/>
            </a:lnSpc>
            <a:defRPr sz="1000"/>
          </a:pPr>
          <a:endParaRPr lang="es-MX" sz="900" b="1" i="0" u="none" strike="noStrike" baseline="0">
            <a:solidFill>
              <a:srgbClr val="000000"/>
            </a:solidFill>
            <a:latin typeface="CG Omega"/>
          </a:endParaRPr>
        </a:p>
        <a:p>
          <a:pPr algn="ctr" rtl="0">
            <a:lnSpc>
              <a:spcPts val="900"/>
            </a:lnSpc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CG Omega"/>
            </a:rPr>
            <a:t>_____________________________________________</a:t>
          </a:r>
        </a:p>
        <a:p>
          <a:pPr algn="ctr" rtl="0">
            <a:lnSpc>
              <a:spcPts val="800"/>
            </a:lnSpc>
            <a:defRPr sz="1000"/>
          </a:pPr>
          <a:endParaRPr lang="es-MX" sz="900" b="1" i="0" u="none" strike="noStrike" baseline="0">
            <a:solidFill>
              <a:srgbClr val="000000"/>
            </a:solidFill>
            <a:latin typeface="CG Omega"/>
          </a:endParaRPr>
        </a:p>
        <a:p>
          <a:pPr algn="ctr" rtl="0">
            <a:lnSpc>
              <a:spcPts val="800"/>
            </a:lnSpc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CG Omega"/>
            </a:rPr>
            <a:t>C. P. América del Carmen Azar Pérez</a:t>
          </a:r>
        </a:p>
        <a:p>
          <a:pPr algn="ctr" rtl="0">
            <a:lnSpc>
              <a:spcPts val="800"/>
            </a:lnSpc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CG Omega"/>
            </a:rPr>
            <a:t>Secretaria de Finanzas </a:t>
          </a:r>
          <a:r>
            <a:rPr lang="es-MX" sz="1000" b="1" i="0" baseline="0">
              <a:effectLst/>
              <a:latin typeface="+mn-lt"/>
              <a:ea typeface="+mn-ea"/>
              <a:cs typeface="+mn-cs"/>
            </a:rPr>
            <a:t>del Gobierno del Estado </a:t>
          </a:r>
          <a:endParaRPr lang="es-MX" sz="900" b="1" i="0" u="none" strike="noStrike" baseline="0">
            <a:solidFill>
              <a:srgbClr val="000000"/>
            </a:solidFill>
            <a:latin typeface="CG Omeg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914400</xdr:colOff>
      <xdr:row>33</xdr:row>
      <xdr:rowOff>142875</xdr:rowOff>
    </xdr:from>
    <xdr:to>
      <xdr:col>11</xdr:col>
      <xdr:colOff>584489</xdr:colOff>
      <xdr:row>38</xdr:row>
      <xdr:rowOff>142875</xdr:rowOff>
    </xdr:to>
    <xdr:sp macro="" textlink="">
      <xdr:nvSpPr>
        <xdr:cNvPr id="2" name="Text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6124575" y="6334125"/>
          <a:ext cx="3451514" cy="952500"/>
        </a:xfrm>
        <a:prstGeom prst="rect">
          <a:avLst/>
        </a:prstGeom>
        <a:noFill/>
        <a:ln w="0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CG Omega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CG Omega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CG Omega"/>
            </a:rPr>
            <a:t>_____________________________________________</a:t>
          </a: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CG Omega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CG Omega"/>
            </a:rPr>
            <a:t>C. P. Guadalupe Esther  Cárdenas Guerrero</a:t>
          </a: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CG Omega"/>
            </a:rPr>
            <a:t>Subsecretaria de Egresos</a:t>
          </a:r>
        </a:p>
      </xdr:txBody>
    </xdr:sp>
    <xdr:clientData/>
  </xdr:twoCellAnchor>
  <xdr:twoCellAnchor>
    <xdr:from>
      <xdr:col>0</xdr:col>
      <xdr:colOff>752476</xdr:colOff>
      <xdr:row>34</xdr:row>
      <xdr:rowOff>19050</xdr:rowOff>
    </xdr:from>
    <xdr:to>
      <xdr:col>6</xdr:col>
      <xdr:colOff>276225</xdr:colOff>
      <xdr:row>38</xdr:row>
      <xdr:rowOff>161924</xdr:rowOff>
    </xdr:to>
    <xdr:sp macro="" textlink="">
      <xdr:nvSpPr>
        <xdr:cNvPr id="3" name="Texto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752476" y="6400800"/>
          <a:ext cx="4133849" cy="904874"/>
        </a:xfrm>
        <a:prstGeom prst="rect">
          <a:avLst/>
        </a:prstGeom>
        <a:noFill/>
        <a:ln w="0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lnSpc>
              <a:spcPts val="900"/>
            </a:lnSpc>
            <a:defRPr sz="1000"/>
          </a:pPr>
          <a:endParaRPr lang="es-MX" sz="900" b="1" i="0" u="none" strike="noStrike" baseline="0">
            <a:solidFill>
              <a:srgbClr val="000000"/>
            </a:solidFill>
            <a:latin typeface="CG Omega"/>
          </a:endParaRPr>
        </a:p>
        <a:p>
          <a:pPr algn="ctr" rtl="0">
            <a:lnSpc>
              <a:spcPts val="900"/>
            </a:lnSpc>
            <a:defRPr sz="1000"/>
          </a:pPr>
          <a:endParaRPr lang="es-MX" sz="900" b="1" i="0" u="none" strike="noStrike" baseline="0">
            <a:solidFill>
              <a:srgbClr val="000000"/>
            </a:solidFill>
            <a:latin typeface="CG Omega"/>
          </a:endParaRPr>
        </a:p>
        <a:p>
          <a:pPr algn="ctr" rtl="0">
            <a:lnSpc>
              <a:spcPts val="900"/>
            </a:lnSpc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CG Omega"/>
            </a:rPr>
            <a:t>_____________________________________________</a:t>
          </a:r>
        </a:p>
        <a:p>
          <a:pPr algn="ctr" rtl="0">
            <a:lnSpc>
              <a:spcPts val="900"/>
            </a:lnSpc>
            <a:defRPr sz="1000"/>
          </a:pPr>
          <a:endParaRPr lang="es-MX" sz="900" b="1" i="0" u="none" strike="noStrike" baseline="0">
            <a:solidFill>
              <a:srgbClr val="000000"/>
            </a:solidFill>
            <a:latin typeface="CG Omega"/>
          </a:endParaRPr>
        </a:p>
        <a:p>
          <a:pPr algn="ctr" rtl="0">
            <a:lnSpc>
              <a:spcPts val="800"/>
            </a:lnSpc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CG Omega"/>
            </a:rPr>
            <a:t>C. P. América del Carmen Azar Pérez</a:t>
          </a:r>
        </a:p>
        <a:p>
          <a:pPr algn="ctr" rtl="0">
            <a:lnSpc>
              <a:spcPts val="800"/>
            </a:lnSpc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CG Omega"/>
            </a:rPr>
            <a:t>Secretaria de Finanzas del Gobierno del Estado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89</xdr:row>
      <xdr:rowOff>0</xdr:rowOff>
    </xdr:from>
    <xdr:to>
      <xdr:col>1</xdr:col>
      <xdr:colOff>3562350</xdr:colOff>
      <xdr:row>89</xdr:row>
      <xdr:rowOff>581024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47625" y="17706975"/>
          <a:ext cx="3590925" cy="581024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C.P. América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del Carmen Azar Pérez</a:t>
          </a: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Secretaria de Finanzas del Gobierno del Estado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3562350</xdr:colOff>
      <xdr:row>89</xdr:row>
      <xdr:rowOff>0</xdr:rowOff>
    </xdr:from>
    <xdr:to>
      <xdr:col>4</xdr:col>
      <xdr:colOff>952500</xdr:colOff>
      <xdr:row>89</xdr:row>
      <xdr:rowOff>581024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3638550" y="17706975"/>
          <a:ext cx="3495675" cy="581024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C.P. Guadalupe Esther Cárdenas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Guerrero</a:t>
          </a: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Subsecretaria de Egresos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95250</xdr:colOff>
      <xdr:row>89</xdr:row>
      <xdr:rowOff>114300</xdr:rowOff>
    </xdr:from>
    <xdr:to>
      <xdr:col>1</xdr:col>
      <xdr:colOff>3390900</xdr:colOff>
      <xdr:row>89</xdr:row>
      <xdr:rowOff>114300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CxnSpPr/>
      </xdr:nvCxnSpPr>
      <xdr:spPr>
        <a:xfrm>
          <a:off x="171450" y="17821275"/>
          <a:ext cx="32956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3619500</xdr:colOff>
      <xdr:row>89</xdr:row>
      <xdr:rowOff>114300</xdr:rowOff>
    </xdr:from>
    <xdr:to>
      <xdr:col>4</xdr:col>
      <xdr:colOff>828675</xdr:colOff>
      <xdr:row>89</xdr:row>
      <xdr:rowOff>114300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CxnSpPr/>
      </xdr:nvCxnSpPr>
      <xdr:spPr>
        <a:xfrm>
          <a:off x="3695700" y="17821275"/>
          <a:ext cx="33147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590550</xdr:colOff>
      <xdr:row>3</xdr:row>
      <xdr:rowOff>156560</xdr:rowOff>
    </xdr:to>
    <xdr:pic>
      <xdr:nvPicPr>
        <xdr:cNvPr id="6" name="Imagen 13" descr="escudo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0520"/>
        <a:stretch>
          <a:fillRect/>
        </a:stretch>
      </xdr:blipFill>
      <xdr:spPr bwMode="auto">
        <a:xfrm>
          <a:off x="47625" y="76200"/>
          <a:ext cx="619125" cy="728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190500</xdr:colOff>
      <xdr:row>0</xdr:row>
      <xdr:rowOff>9524</xdr:rowOff>
    </xdr:from>
    <xdr:to>
      <xdr:col>4</xdr:col>
      <xdr:colOff>361950</xdr:colOff>
      <xdr:row>5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57225" y="9524"/>
          <a:ext cx="457200" cy="45720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180975</xdr:rowOff>
    </xdr:from>
    <xdr:to>
      <xdr:col>1</xdr:col>
      <xdr:colOff>466725</xdr:colOff>
      <xdr:row>0</xdr:row>
      <xdr:rowOff>935990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D7C7561-598B-4716-B6AA-B97B4C6B0944}"/>
            </a:ext>
          </a:extLst>
        </xdr:cNvPr>
        <xdr:cNvPicPr/>
      </xdr:nvPicPr>
      <xdr:blipFill rotWithShape="1">
        <a:blip xmlns:r="http://schemas.openxmlformats.org/officeDocument/2006/relationships" r:embed="rId1" cstate="print"/>
        <a:srcRect t="1897"/>
        <a:stretch/>
      </xdr:blipFill>
      <xdr:spPr bwMode="auto">
        <a:xfrm>
          <a:off x="190500" y="180975"/>
          <a:ext cx="657225" cy="75501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1</xdr:col>
      <xdr:colOff>161925</xdr:colOff>
      <xdr:row>195</xdr:row>
      <xdr:rowOff>133350</xdr:rowOff>
    </xdr:from>
    <xdr:to>
      <xdr:col>4</xdr:col>
      <xdr:colOff>466725</xdr:colOff>
      <xdr:row>199</xdr:row>
      <xdr:rowOff>56515</xdr:rowOff>
    </xdr:to>
    <xdr:sp macro="" textlink="">
      <xdr:nvSpPr>
        <xdr:cNvPr id="3" name="Cuadro de texto 4">
          <a:extLst>
            <a:ext uri="{FF2B5EF4-FFF2-40B4-BE49-F238E27FC236}">
              <a16:creationId xmlns:a16="http://schemas.microsoft.com/office/drawing/2014/main" id="{688D361D-3EFB-4E05-94F5-10B32C4C4899}"/>
            </a:ext>
          </a:extLst>
        </xdr:cNvPr>
        <xdr:cNvSpPr txBox="1">
          <a:spLocks noChangeArrowheads="1"/>
        </xdr:cNvSpPr>
      </xdr:nvSpPr>
      <xdr:spPr bwMode="auto">
        <a:xfrm>
          <a:off x="542925" y="42252900"/>
          <a:ext cx="4048125" cy="685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91440" tIns="45720" rIns="91440" bIns="45720" anchor="ctr" upright="1"/>
        <a:lstStyle/>
        <a:p>
          <a:pPr algn="ctr">
            <a:spcAft>
              <a:spcPts val="0"/>
            </a:spcAft>
          </a:pPr>
          <a:r>
            <a:rPr lang="es-MX" sz="900" u="sng">
              <a:solidFill>
                <a:srgbClr val="000000"/>
              </a:solidFill>
              <a:effectLst/>
              <a:latin typeface="Calibri" panose="020F0502020204030204" pitchFamily="34" charset="0"/>
              <a:ea typeface="Times New Roman" panose="02020603050405020304" pitchFamily="18" charset="0"/>
            </a:rPr>
            <a:t>_____________________________________________</a:t>
          </a:r>
          <a:endParaRPr lang="es-MX" sz="9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MX" sz="1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C.P. América del Carmen Azar Pérez</a:t>
          </a:r>
          <a:endParaRPr lang="es-MX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MX" sz="1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Secretaria de Finanzas</a:t>
          </a:r>
          <a:endParaRPr lang="es-MX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5</xdr:col>
      <xdr:colOff>1104901</xdr:colOff>
      <xdr:row>196</xdr:row>
      <xdr:rowOff>0</xdr:rowOff>
    </xdr:from>
    <xdr:to>
      <xdr:col>9</xdr:col>
      <xdr:colOff>866776</xdr:colOff>
      <xdr:row>199</xdr:row>
      <xdr:rowOff>9525</xdr:rowOff>
    </xdr:to>
    <xdr:sp macro="" textlink="">
      <xdr:nvSpPr>
        <xdr:cNvPr id="4" name="Cuadro de texto 5">
          <a:extLst>
            <a:ext uri="{FF2B5EF4-FFF2-40B4-BE49-F238E27FC236}">
              <a16:creationId xmlns:a16="http://schemas.microsoft.com/office/drawing/2014/main" id="{DA2D35D2-031E-4376-852B-2BD8F79DDAAE}"/>
            </a:ext>
          </a:extLst>
        </xdr:cNvPr>
        <xdr:cNvSpPr txBox="1">
          <a:spLocks noChangeArrowheads="1"/>
        </xdr:cNvSpPr>
      </xdr:nvSpPr>
      <xdr:spPr bwMode="auto">
        <a:xfrm>
          <a:off x="6438901" y="42310050"/>
          <a:ext cx="45339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91440" tIns="45720" rIns="91440" bIns="45720" anchor="ctr" upright="1"/>
        <a:lstStyle/>
        <a:p>
          <a:pPr algn="ctr">
            <a:spcAft>
              <a:spcPts val="0"/>
            </a:spcAft>
          </a:pPr>
          <a:r>
            <a:rPr lang="es-MX" sz="900" u="sng">
              <a:solidFill>
                <a:srgbClr val="000000"/>
              </a:solidFill>
              <a:effectLst/>
              <a:latin typeface="Calibri" panose="020F0502020204030204" pitchFamily="34" charset="0"/>
              <a:ea typeface="Times New Roman" panose="02020603050405020304" pitchFamily="18" charset="0"/>
            </a:rPr>
            <a:t>_______________________________________________</a:t>
          </a:r>
          <a:endParaRPr lang="es-MX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MX" sz="1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Ing. Carmen Rafael Valle Cambranis</a:t>
          </a:r>
          <a:endParaRPr lang="es-MX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MX" sz="1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Subsecretario de Programación y Presupuesto</a:t>
          </a:r>
          <a:endParaRPr lang="es-MX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180975</xdr:rowOff>
    </xdr:from>
    <xdr:to>
      <xdr:col>1</xdr:col>
      <xdr:colOff>457200</xdr:colOff>
      <xdr:row>4</xdr:row>
      <xdr:rowOff>78740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4876DED-EEFB-4889-8F06-148F3CB55C00}"/>
            </a:ext>
          </a:extLst>
        </xdr:cNvPr>
        <xdr:cNvPicPr/>
      </xdr:nvPicPr>
      <xdr:blipFill rotWithShape="1">
        <a:blip xmlns:r="http://schemas.openxmlformats.org/officeDocument/2006/relationships" r:embed="rId1" cstate="print"/>
        <a:srcRect t="1897"/>
        <a:stretch/>
      </xdr:blipFill>
      <xdr:spPr bwMode="auto">
        <a:xfrm>
          <a:off x="180975" y="180975"/>
          <a:ext cx="657225" cy="168846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1</xdr:col>
      <xdr:colOff>19050</xdr:colOff>
      <xdr:row>61</xdr:row>
      <xdr:rowOff>104775</xdr:rowOff>
    </xdr:from>
    <xdr:to>
      <xdr:col>4</xdr:col>
      <xdr:colOff>495300</xdr:colOff>
      <xdr:row>65</xdr:row>
      <xdr:rowOff>27940</xdr:rowOff>
    </xdr:to>
    <xdr:sp macro="" textlink="">
      <xdr:nvSpPr>
        <xdr:cNvPr id="3" name="Cuadro de texto 4">
          <a:extLst>
            <a:ext uri="{FF2B5EF4-FFF2-40B4-BE49-F238E27FC236}">
              <a16:creationId xmlns:a16="http://schemas.microsoft.com/office/drawing/2014/main" id="{254B20D3-B039-4D5F-9504-06AD4AED33AC}"/>
            </a:ext>
          </a:extLst>
        </xdr:cNvPr>
        <xdr:cNvSpPr txBox="1">
          <a:spLocks noChangeArrowheads="1"/>
        </xdr:cNvSpPr>
      </xdr:nvSpPr>
      <xdr:spPr bwMode="auto">
        <a:xfrm>
          <a:off x="400050" y="13258800"/>
          <a:ext cx="3352800" cy="685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91440" tIns="45720" rIns="91440" bIns="45720" anchor="ctr" upright="1"/>
        <a:lstStyle/>
        <a:p>
          <a:pPr algn="ctr">
            <a:spcAft>
              <a:spcPts val="0"/>
            </a:spcAft>
          </a:pPr>
          <a:r>
            <a:rPr lang="es-MX" sz="900" u="sng">
              <a:solidFill>
                <a:srgbClr val="000000"/>
              </a:solidFill>
              <a:effectLst/>
              <a:latin typeface="Calibri" panose="020F0502020204030204" pitchFamily="34" charset="0"/>
              <a:ea typeface="Times New Roman" panose="02020603050405020304" pitchFamily="18" charset="0"/>
            </a:rPr>
            <a:t>______________________________________________</a:t>
          </a:r>
          <a:endParaRPr lang="es-MX" sz="9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MX" sz="1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C.P. América del Carmen Azar Pérez</a:t>
          </a:r>
          <a:endParaRPr lang="es-MX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MX" sz="1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Secretaria de Finanzas</a:t>
          </a:r>
          <a:endParaRPr lang="es-MX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6</xdr:col>
      <xdr:colOff>1066801</xdr:colOff>
      <xdr:row>62</xdr:row>
      <xdr:rowOff>0</xdr:rowOff>
    </xdr:from>
    <xdr:to>
      <xdr:col>9</xdr:col>
      <xdr:colOff>581026</xdr:colOff>
      <xdr:row>65</xdr:row>
      <xdr:rowOff>9525</xdr:rowOff>
    </xdr:to>
    <xdr:sp macro="" textlink="">
      <xdr:nvSpPr>
        <xdr:cNvPr id="4" name="Cuadro de texto 5">
          <a:extLst>
            <a:ext uri="{FF2B5EF4-FFF2-40B4-BE49-F238E27FC236}">
              <a16:creationId xmlns:a16="http://schemas.microsoft.com/office/drawing/2014/main" id="{98B9B8D4-8EB7-4FFD-87FF-6DBF0791E422}"/>
            </a:ext>
          </a:extLst>
        </xdr:cNvPr>
        <xdr:cNvSpPr txBox="1">
          <a:spLocks noChangeArrowheads="1"/>
        </xdr:cNvSpPr>
      </xdr:nvSpPr>
      <xdr:spPr bwMode="auto">
        <a:xfrm>
          <a:off x="6677026" y="13344525"/>
          <a:ext cx="31432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91440" tIns="45720" rIns="91440" bIns="45720" anchor="ctr" upright="1"/>
        <a:lstStyle/>
        <a:p>
          <a:pPr algn="ctr">
            <a:spcAft>
              <a:spcPts val="0"/>
            </a:spcAft>
          </a:pPr>
          <a:r>
            <a:rPr lang="es-MX" sz="900" u="sng">
              <a:solidFill>
                <a:srgbClr val="000000"/>
              </a:solidFill>
              <a:effectLst/>
              <a:latin typeface="Calibri" panose="020F0502020204030204" pitchFamily="34" charset="0"/>
              <a:ea typeface="Times New Roman" panose="02020603050405020304" pitchFamily="18" charset="0"/>
            </a:rPr>
            <a:t>_______________________________________________</a:t>
          </a:r>
          <a:endParaRPr lang="es-MX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MX" sz="1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Ing. Carmen Rafael Valle Cambranis</a:t>
          </a:r>
          <a:endParaRPr lang="es-MX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MX" sz="1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Subsecretario de Programación y Presupuesto</a:t>
          </a:r>
          <a:endParaRPr lang="es-MX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180975</xdr:rowOff>
    </xdr:from>
    <xdr:to>
      <xdr:col>1</xdr:col>
      <xdr:colOff>704850</xdr:colOff>
      <xdr:row>4</xdr:row>
      <xdr:rowOff>78740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BC7AA0B-D00F-42F7-8EAA-AB92D675369E}"/>
            </a:ext>
          </a:extLst>
        </xdr:cNvPr>
        <xdr:cNvPicPr/>
      </xdr:nvPicPr>
      <xdr:blipFill rotWithShape="1">
        <a:blip xmlns:r="http://schemas.openxmlformats.org/officeDocument/2006/relationships" r:embed="rId1" cstate="print"/>
        <a:srcRect t="1897"/>
        <a:stretch/>
      </xdr:blipFill>
      <xdr:spPr bwMode="auto">
        <a:xfrm>
          <a:off x="428625" y="180975"/>
          <a:ext cx="657225" cy="168846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1</xdr:col>
      <xdr:colOff>19050</xdr:colOff>
      <xdr:row>115</xdr:row>
      <xdr:rowOff>104775</xdr:rowOff>
    </xdr:from>
    <xdr:to>
      <xdr:col>4</xdr:col>
      <xdr:colOff>495300</xdr:colOff>
      <xdr:row>119</xdr:row>
      <xdr:rowOff>27940</xdr:rowOff>
    </xdr:to>
    <xdr:sp macro="" textlink="">
      <xdr:nvSpPr>
        <xdr:cNvPr id="3" name="Cuadro de texto 4">
          <a:extLst>
            <a:ext uri="{FF2B5EF4-FFF2-40B4-BE49-F238E27FC236}">
              <a16:creationId xmlns:a16="http://schemas.microsoft.com/office/drawing/2014/main" id="{3483ADC4-C5E6-4BC5-B6E7-AC8BFDB97F8B}"/>
            </a:ext>
          </a:extLst>
        </xdr:cNvPr>
        <xdr:cNvSpPr txBox="1">
          <a:spLocks noChangeArrowheads="1"/>
        </xdr:cNvSpPr>
      </xdr:nvSpPr>
      <xdr:spPr bwMode="auto">
        <a:xfrm>
          <a:off x="400050" y="25441275"/>
          <a:ext cx="3533775" cy="685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91440" tIns="45720" rIns="91440" bIns="45720" anchor="ctr" upright="1"/>
        <a:lstStyle/>
        <a:p>
          <a:pPr algn="ctr">
            <a:spcAft>
              <a:spcPts val="0"/>
            </a:spcAft>
          </a:pPr>
          <a:r>
            <a:rPr lang="es-MX" sz="900" u="sng">
              <a:solidFill>
                <a:srgbClr val="000000"/>
              </a:solidFill>
              <a:effectLst/>
              <a:latin typeface="Calibri" panose="020F0502020204030204" pitchFamily="34" charset="0"/>
              <a:ea typeface="Times New Roman" panose="02020603050405020304" pitchFamily="18" charset="0"/>
            </a:rPr>
            <a:t>______________________________________________</a:t>
          </a:r>
          <a:endParaRPr lang="es-MX" sz="9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MX" sz="1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C.P. América del Carmen Azar Pérez</a:t>
          </a:r>
          <a:endParaRPr lang="es-MX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MX" sz="1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Secretaria de Finanzas</a:t>
          </a:r>
          <a:endParaRPr lang="es-MX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6</xdr:col>
      <xdr:colOff>1066801</xdr:colOff>
      <xdr:row>116</xdr:row>
      <xdr:rowOff>0</xdr:rowOff>
    </xdr:from>
    <xdr:to>
      <xdr:col>9</xdr:col>
      <xdr:colOff>581026</xdr:colOff>
      <xdr:row>119</xdr:row>
      <xdr:rowOff>9525</xdr:rowOff>
    </xdr:to>
    <xdr:sp macro="" textlink="">
      <xdr:nvSpPr>
        <xdr:cNvPr id="4" name="Cuadro de texto 5">
          <a:extLst>
            <a:ext uri="{FF2B5EF4-FFF2-40B4-BE49-F238E27FC236}">
              <a16:creationId xmlns:a16="http://schemas.microsoft.com/office/drawing/2014/main" id="{55EC237D-82A0-43F3-9832-2DEF7DF2E80D}"/>
            </a:ext>
          </a:extLst>
        </xdr:cNvPr>
        <xdr:cNvSpPr txBox="1">
          <a:spLocks noChangeArrowheads="1"/>
        </xdr:cNvSpPr>
      </xdr:nvSpPr>
      <xdr:spPr bwMode="auto">
        <a:xfrm>
          <a:off x="6858001" y="25527000"/>
          <a:ext cx="31432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91440" tIns="45720" rIns="91440" bIns="45720" anchor="ctr" upright="1"/>
        <a:lstStyle/>
        <a:p>
          <a:pPr algn="ctr">
            <a:spcAft>
              <a:spcPts val="0"/>
            </a:spcAft>
          </a:pPr>
          <a:r>
            <a:rPr lang="es-MX" sz="900" u="sng">
              <a:solidFill>
                <a:srgbClr val="000000"/>
              </a:solidFill>
              <a:effectLst/>
              <a:latin typeface="Calibri" panose="020F0502020204030204" pitchFamily="34" charset="0"/>
              <a:ea typeface="Times New Roman" panose="02020603050405020304" pitchFamily="18" charset="0"/>
            </a:rPr>
            <a:t>_______________________________________________</a:t>
          </a:r>
          <a:endParaRPr lang="es-MX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MX" sz="1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Ing. Carmen Rafael Valle Cambranis</a:t>
          </a:r>
          <a:endParaRPr lang="es-MX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MX" sz="1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Subsecretario de Programación y Presupuesto</a:t>
          </a:r>
          <a:endParaRPr lang="es-MX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32657</xdr:colOff>
      <xdr:row>83</xdr:row>
      <xdr:rowOff>10887</xdr:rowOff>
    </xdr:from>
    <xdr:to>
      <xdr:col>4</xdr:col>
      <xdr:colOff>248693</xdr:colOff>
      <xdr:row>87</xdr:row>
      <xdr:rowOff>10612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619BB00E-C05E-4CB7-B944-5D79DA2E00D5}"/>
            </a:ext>
          </a:extLst>
        </xdr:cNvPr>
        <xdr:cNvSpPr txBox="1"/>
      </xdr:nvSpPr>
      <xdr:spPr>
        <a:xfrm>
          <a:off x="32657" y="14898462"/>
          <a:ext cx="5607186" cy="761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 u="heavy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______________________________________</a:t>
          </a:r>
          <a:endParaRPr lang="es-MX" sz="900">
            <a:effectLst/>
          </a:endParaRPr>
        </a:p>
        <a:p>
          <a:pPr algn="ctr"/>
          <a:r>
            <a:rPr lang="es-MX" sz="1100" b="0">
              <a:latin typeface="Arial" panose="020B0604020202020204" pitchFamily="34" charset="0"/>
              <a:cs typeface="Arial" panose="020B0604020202020204" pitchFamily="34" charset="0"/>
            </a:rPr>
            <a:t>C.P. América</a:t>
          </a:r>
          <a:r>
            <a:rPr lang="es-MX" sz="1100" b="0" baseline="0">
              <a:latin typeface="Arial" panose="020B0604020202020204" pitchFamily="34" charset="0"/>
              <a:cs typeface="Arial" panose="020B0604020202020204" pitchFamily="34" charset="0"/>
            </a:rPr>
            <a:t> del Carmen Azar Pérez</a:t>
          </a:r>
        </a:p>
        <a:p>
          <a:pPr algn="ctr"/>
          <a:r>
            <a:rPr lang="es-MX" sz="1100" b="0" baseline="0">
              <a:latin typeface="Arial" panose="020B0604020202020204" pitchFamily="34" charset="0"/>
              <a:cs typeface="Arial" panose="020B0604020202020204" pitchFamily="34" charset="0"/>
            </a:rPr>
            <a:t>Secretaria de Finanzas</a:t>
          </a:r>
          <a:endParaRPr lang="es-MX" sz="1100" b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7620</xdr:colOff>
      <xdr:row>83</xdr:row>
      <xdr:rowOff>32657</xdr:rowOff>
    </xdr:from>
    <xdr:to>
      <xdr:col>8</xdr:col>
      <xdr:colOff>438495</xdr:colOff>
      <xdr:row>87</xdr:row>
      <xdr:rowOff>87563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5DF2BE33-11A7-4704-AAA7-A39C36192511}"/>
            </a:ext>
          </a:extLst>
        </xdr:cNvPr>
        <xdr:cNvSpPr txBox="1"/>
      </xdr:nvSpPr>
      <xdr:spPr>
        <a:xfrm>
          <a:off x="6817995" y="14920232"/>
          <a:ext cx="5345775" cy="8169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900" b="0" u="heavy" baseline="0">
              <a:latin typeface="+mn-lt"/>
            </a:rPr>
            <a:t>_______________________________________________</a:t>
          </a:r>
        </a:p>
        <a:p>
          <a:pPr algn="ctr"/>
          <a:r>
            <a:rPr lang="es-MX" sz="1100" b="0">
              <a:latin typeface="Arial" panose="020B0604020202020204" pitchFamily="34" charset="0"/>
              <a:cs typeface="Arial" panose="020B0604020202020204" pitchFamily="34" charset="0"/>
            </a:rPr>
            <a:t>Ing. Gustavo</a:t>
          </a:r>
          <a:r>
            <a:rPr lang="es-MX" sz="1100" b="0" baseline="0">
              <a:latin typeface="Arial" panose="020B0604020202020204" pitchFamily="34" charset="0"/>
              <a:cs typeface="Arial" panose="020B0604020202020204" pitchFamily="34" charset="0"/>
            </a:rPr>
            <a:t> Manuel Ortiz Gonzalez</a:t>
          </a:r>
          <a:endParaRPr lang="es-MX" sz="1100" b="1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100" b="0" baseline="0">
              <a:latin typeface="Arial" panose="020B0604020202020204" pitchFamily="34" charset="0"/>
              <a:cs typeface="Arial" panose="020B0604020202020204" pitchFamily="34" charset="0"/>
            </a:rPr>
            <a:t>Secretario de Administración e Innovación Gubernamental</a:t>
          </a:r>
          <a:endParaRPr lang="es-MX" sz="1100" b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212196</xdr:colOff>
      <xdr:row>1</xdr:row>
      <xdr:rowOff>211955</xdr:rowOff>
    </xdr:from>
    <xdr:to>
      <xdr:col>2</xdr:col>
      <xdr:colOff>558824</xdr:colOff>
      <xdr:row>7</xdr:row>
      <xdr:rowOff>57151</xdr:rowOff>
    </xdr:to>
    <xdr:pic>
      <xdr:nvPicPr>
        <xdr:cNvPr id="4" name="Picture 0" descr="32a9f0f7-5755-4033-bade-d0a02e4999f8">
          <a:extLst>
            <a:ext uri="{FF2B5EF4-FFF2-40B4-BE49-F238E27FC236}">
              <a16:creationId xmlns:a16="http://schemas.microsoft.com/office/drawing/2014/main" id="{192F247A-161E-414A-9DA9-C0B48ED66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196" y="364355"/>
          <a:ext cx="1061003" cy="1178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bilidad/Desktop/DOCTOS-2018/Estados%20Financieros%202018/Segundo%20trimestre%202018/Elias/EF%20jun%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SF Det"/>
    </sheetNames>
    <sheetDataSet>
      <sheetData sheetId="0">
        <row r="70">
          <cell r="D70">
            <v>1605804736.4899998</v>
          </cell>
          <cell r="E70">
            <v>625798025.90999985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06"/>
  <sheetViews>
    <sheetView zoomScaleNormal="100" workbookViewId="0">
      <selection activeCell="A4" sqref="A4:F4"/>
    </sheetView>
  </sheetViews>
  <sheetFormatPr baseColWidth="10" defaultRowHeight="11.25"/>
  <cols>
    <col min="1" max="1" width="64.7109375" style="2" customWidth="1"/>
    <col min="2" max="2" width="16.7109375" style="23" customWidth="1"/>
    <col min="3" max="3" width="16.7109375" style="2" customWidth="1"/>
    <col min="4" max="4" width="64.7109375" style="2" customWidth="1"/>
    <col min="5" max="6" width="16.7109375" style="39" customWidth="1"/>
    <col min="7" max="7" width="14.140625" style="1" bestFit="1" customWidth="1"/>
    <col min="8" max="8" width="13" style="2" bestFit="1" customWidth="1"/>
    <col min="9" max="16384" width="11.42578125" style="2"/>
  </cols>
  <sheetData>
    <row r="1" spans="1:7" ht="12">
      <c r="A1" s="147" t="s">
        <v>0</v>
      </c>
      <c r="B1" s="147"/>
      <c r="C1" s="147"/>
      <c r="D1" s="147"/>
      <c r="E1" s="147"/>
      <c r="F1" s="147"/>
    </row>
    <row r="2" spans="1:7" ht="12">
      <c r="A2" s="147" t="s">
        <v>1</v>
      </c>
      <c r="B2" s="147"/>
      <c r="C2" s="147"/>
      <c r="D2" s="147"/>
      <c r="E2" s="147"/>
      <c r="F2" s="147"/>
    </row>
    <row r="3" spans="1:7" ht="12">
      <c r="A3" s="147" t="s">
        <v>2</v>
      </c>
      <c r="B3" s="147"/>
      <c r="C3" s="147"/>
      <c r="D3" s="147"/>
      <c r="E3" s="147"/>
      <c r="F3" s="147"/>
    </row>
    <row r="4" spans="1:7" ht="39" customHeight="1">
      <c r="A4" s="148" t="s">
        <v>3</v>
      </c>
      <c r="B4" s="148"/>
      <c r="C4" s="148"/>
      <c r="D4" s="148"/>
      <c r="E4" s="148"/>
      <c r="F4" s="148"/>
    </row>
    <row r="5" spans="1:7" ht="34.5" customHeight="1">
      <c r="A5" s="3" t="s">
        <v>4</v>
      </c>
      <c r="B5" s="3">
        <v>2018</v>
      </c>
      <c r="C5" s="4">
        <v>2017</v>
      </c>
      <c r="D5" s="5" t="s">
        <v>4</v>
      </c>
      <c r="E5" s="3">
        <v>2018</v>
      </c>
      <c r="F5" s="4">
        <v>2017</v>
      </c>
    </row>
    <row r="6" spans="1:7" ht="12">
      <c r="A6" s="6" t="s">
        <v>5</v>
      </c>
      <c r="B6" s="7"/>
      <c r="C6" s="8"/>
      <c r="D6" s="6" t="s">
        <v>6</v>
      </c>
      <c r="E6" s="9"/>
      <c r="F6" s="9"/>
    </row>
    <row r="7" spans="1:7" ht="12">
      <c r="A7" s="10" t="s">
        <v>7</v>
      </c>
      <c r="B7" s="11"/>
      <c r="C7" s="12"/>
      <c r="D7" s="10" t="s">
        <v>8</v>
      </c>
      <c r="E7" s="13"/>
      <c r="F7" s="13"/>
    </row>
    <row r="8" spans="1:7" ht="12">
      <c r="A8" s="10"/>
      <c r="B8" s="11"/>
      <c r="C8" s="12"/>
      <c r="D8" s="10"/>
      <c r="E8" s="13"/>
      <c r="F8" s="13"/>
    </row>
    <row r="9" spans="1:7" ht="12">
      <c r="A9" s="10" t="s">
        <v>9</v>
      </c>
      <c r="B9" s="14">
        <f>SUM(B10:B16)</f>
        <v>1956661062.5700002</v>
      </c>
      <c r="C9" s="14">
        <f>SUM(C10:C16)</f>
        <v>650528122.80999994</v>
      </c>
      <c r="D9" s="10" t="s">
        <v>10</v>
      </c>
      <c r="E9" s="14">
        <f>SUM(E10:E18)</f>
        <v>473598221.45999992</v>
      </c>
      <c r="F9" s="14">
        <f>SUM(F10:F18)</f>
        <v>564076640.61000001</v>
      </c>
    </row>
    <row r="10" spans="1:7" ht="12">
      <c r="A10" s="15" t="s">
        <v>11</v>
      </c>
      <c r="B10" s="13">
        <v>994216</v>
      </c>
      <c r="C10" s="13">
        <v>1316900</v>
      </c>
      <c r="D10" s="15" t="s">
        <v>12</v>
      </c>
      <c r="E10" s="13">
        <v>791572.12</v>
      </c>
      <c r="F10" s="13">
        <v>122982.2</v>
      </c>
    </row>
    <row r="11" spans="1:7" ht="12">
      <c r="A11" s="15" t="s">
        <v>13</v>
      </c>
      <c r="B11" s="13">
        <v>38129778.460000001</v>
      </c>
      <c r="C11" s="13">
        <v>224112081.5</v>
      </c>
      <c r="D11" s="15" t="s">
        <v>14</v>
      </c>
      <c r="E11" s="13">
        <v>121359649.98999999</v>
      </c>
      <c r="F11" s="13">
        <v>214586968.80000001</v>
      </c>
      <c r="G11" s="16"/>
    </row>
    <row r="12" spans="1:7" ht="12">
      <c r="A12" s="15" t="s">
        <v>15</v>
      </c>
      <c r="B12" s="13">
        <v>0</v>
      </c>
      <c r="C12" s="13">
        <v>0</v>
      </c>
      <c r="D12" s="15" t="s">
        <v>16</v>
      </c>
      <c r="E12" s="13">
        <v>2992047.49</v>
      </c>
      <c r="F12" s="13">
        <v>74173293.040000007</v>
      </c>
    </row>
    <row r="13" spans="1:7" ht="12">
      <c r="A13" s="15" t="s">
        <v>17</v>
      </c>
      <c r="B13" s="13">
        <v>1795108836.4000001</v>
      </c>
      <c r="C13" s="13">
        <v>329959919.79000002</v>
      </c>
      <c r="D13" s="15" t="s">
        <v>18</v>
      </c>
      <c r="E13" s="13">
        <v>6231112.8799999999</v>
      </c>
      <c r="F13" s="13">
        <v>30605263.879999999</v>
      </c>
    </row>
    <row r="14" spans="1:7" ht="12">
      <c r="A14" s="15" t="s">
        <v>19</v>
      </c>
      <c r="B14" s="13">
        <v>0</v>
      </c>
      <c r="C14" s="13">
        <v>0</v>
      </c>
      <c r="D14" s="15" t="s">
        <v>20</v>
      </c>
      <c r="E14" s="13">
        <v>121412445.42</v>
      </c>
      <c r="F14" s="13">
        <v>96196813.799999997</v>
      </c>
    </row>
    <row r="15" spans="1:7" ht="15.75" customHeight="1">
      <c r="A15" s="15" t="s">
        <v>21</v>
      </c>
      <c r="B15" s="13">
        <v>122428231.70999999</v>
      </c>
      <c r="C15" s="13">
        <v>95139221.519999996</v>
      </c>
      <c r="D15" s="15" t="s">
        <v>22</v>
      </c>
      <c r="E15" s="13">
        <v>0</v>
      </c>
      <c r="F15" s="13">
        <v>0</v>
      </c>
    </row>
    <row r="16" spans="1:7" ht="12">
      <c r="A16" s="15" t="s">
        <v>23</v>
      </c>
      <c r="B16" s="13">
        <v>0</v>
      </c>
      <c r="C16" s="13">
        <v>0</v>
      </c>
      <c r="D16" s="15" t="s">
        <v>24</v>
      </c>
      <c r="E16" s="13">
        <v>100926072.66</v>
      </c>
      <c r="F16" s="13">
        <v>114481869.47</v>
      </c>
    </row>
    <row r="17" spans="1:6" ht="12">
      <c r="A17" s="15"/>
      <c r="B17" s="13"/>
      <c r="C17" s="13"/>
      <c r="D17" s="15" t="s">
        <v>25</v>
      </c>
      <c r="E17" s="13">
        <v>0</v>
      </c>
      <c r="F17" s="13">
        <v>0</v>
      </c>
    </row>
    <row r="18" spans="1:6" ht="12">
      <c r="A18" s="17" t="s">
        <v>26</v>
      </c>
      <c r="B18" s="14">
        <f>SUM(B19:B25)</f>
        <v>70404906.449999988</v>
      </c>
      <c r="C18" s="14">
        <f>SUM(C19:C25)</f>
        <v>107270897.11</v>
      </c>
      <c r="D18" s="15" t="s">
        <v>27</v>
      </c>
      <c r="E18" s="13">
        <v>119885320.90000001</v>
      </c>
      <c r="F18" s="13">
        <v>33909449.420000002</v>
      </c>
    </row>
    <row r="19" spans="1:6" ht="12">
      <c r="A19" s="15" t="s">
        <v>28</v>
      </c>
      <c r="B19" s="13">
        <v>0</v>
      </c>
      <c r="C19" s="13">
        <v>0</v>
      </c>
      <c r="D19" s="15"/>
      <c r="E19" s="13"/>
      <c r="F19" s="13"/>
    </row>
    <row r="20" spans="1:6" ht="12">
      <c r="A20" s="15" t="s">
        <v>29</v>
      </c>
      <c r="B20" s="13">
        <v>0</v>
      </c>
      <c r="C20" s="13">
        <v>0</v>
      </c>
      <c r="D20" s="10" t="s">
        <v>30</v>
      </c>
      <c r="E20" s="14">
        <f>SUM(E21:E23)</f>
        <v>0</v>
      </c>
      <c r="F20" s="14">
        <f>SUM(F21:F23)</f>
        <v>0</v>
      </c>
    </row>
    <row r="21" spans="1:6" ht="12">
      <c r="A21" s="15" t="s">
        <v>31</v>
      </c>
      <c r="B21" s="13">
        <v>18927044.890000001</v>
      </c>
      <c r="C21" s="13">
        <v>2220894.11</v>
      </c>
      <c r="D21" s="15" t="s">
        <v>32</v>
      </c>
      <c r="E21" s="13">
        <v>0</v>
      </c>
      <c r="F21" s="13">
        <v>0</v>
      </c>
    </row>
    <row r="22" spans="1:6" ht="12">
      <c r="A22" s="15" t="s">
        <v>33</v>
      </c>
      <c r="B22" s="13">
        <v>6234906.3099999996</v>
      </c>
      <c r="C22" s="13">
        <v>6435427.1100000003</v>
      </c>
      <c r="D22" s="15" t="s">
        <v>34</v>
      </c>
      <c r="E22" s="13">
        <v>0</v>
      </c>
      <c r="F22" s="13">
        <v>0</v>
      </c>
    </row>
    <row r="23" spans="1:6" ht="12">
      <c r="A23" s="15" t="s">
        <v>35</v>
      </c>
      <c r="B23" s="13">
        <v>9249349.8399999999</v>
      </c>
      <c r="C23" s="13">
        <v>34390199.5</v>
      </c>
      <c r="D23" s="15" t="s">
        <v>36</v>
      </c>
      <c r="E23" s="13">
        <v>0</v>
      </c>
      <c r="F23" s="13">
        <v>0</v>
      </c>
    </row>
    <row r="24" spans="1:6" ht="12">
      <c r="A24" s="15" t="s">
        <v>37</v>
      </c>
      <c r="B24" s="13">
        <v>35993605.409999996</v>
      </c>
      <c r="C24" s="13">
        <v>64224376.390000001</v>
      </c>
      <c r="D24" s="15"/>
      <c r="E24" s="13"/>
      <c r="F24" s="13"/>
    </row>
    <row r="25" spans="1:6" ht="12">
      <c r="A25" s="15" t="s">
        <v>38</v>
      </c>
      <c r="B25" s="13">
        <v>0</v>
      </c>
      <c r="C25" s="13">
        <v>0</v>
      </c>
      <c r="D25" s="10" t="s">
        <v>39</v>
      </c>
      <c r="E25" s="14">
        <f>SUM(E26:E27)</f>
        <v>11533062.380000001</v>
      </c>
      <c r="F25" s="14">
        <f>SUM(F26:F27)</f>
        <v>16371355.02</v>
      </c>
    </row>
    <row r="26" spans="1:6" ht="12">
      <c r="A26" s="15"/>
      <c r="B26" s="13"/>
      <c r="C26" s="13"/>
      <c r="D26" s="15" t="s">
        <v>40</v>
      </c>
      <c r="E26" s="13">
        <v>11533062.380000001</v>
      </c>
      <c r="F26" s="13">
        <v>16371355.02</v>
      </c>
    </row>
    <row r="27" spans="1:6" ht="12">
      <c r="A27" s="10" t="s">
        <v>41</v>
      </c>
      <c r="B27" s="14">
        <f>SUM(B28:B32)</f>
        <v>389341250.12</v>
      </c>
      <c r="C27" s="14">
        <f>SUM(C28:C32)</f>
        <v>303862481.44</v>
      </c>
      <c r="D27" s="15" t="s">
        <v>42</v>
      </c>
      <c r="E27" s="13">
        <v>0</v>
      </c>
      <c r="F27" s="13">
        <v>0</v>
      </c>
    </row>
    <row r="28" spans="1:6" ht="24">
      <c r="A28" s="15" t="s">
        <v>43</v>
      </c>
      <c r="B28" s="13">
        <v>0</v>
      </c>
      <c r="C28" s="13">
        <v>0</v>
      </c>
      <c r="D28" s="10" t="s">
        <v>44</v>
      </c>
      <c r="E28" s="14">
        <v>0</v>
      </c>
      <c r="F28" s="14">
        <v>0</v>
      </c>
    </row>
    <row r="29" spans="1:6" ht="15" customHeight="1">
      <c r="A29" s="15" t="s">
        <v>45</v>
      </c>
      <c r="B29" s="13">
        <v>4827596.8499999996</v>
      </c>
      <c r="C29" s="13">
        <v>5031253.99</v>
      </c>
      <c r="D29" s="10" t="s">
        <v>46</v>
      </c>
      <c r="E29" s="14">
        <f>SUM(E30:E32)</f>
        <v>6234906.3099999996</v>
      </c>
      <c r="F29" s="14">
        <f>SUM(F30:F32)</f>
        <v>6435427.1100000003</v>
      </c>
    </row>
    <row r="30" spans="1:6" ht="12">
      <c r="A30" s="15" t="s">
        <v>47</v>
      </c>
      <c r="B30" s="13">
        <v>1531200</v>
      </c>
      <c r="C30" s="13">
        <v>0</v>
      </c>
      <c r="D30" s="15" t="s">
        <v>48</v>
      </c>
      <c r="E30" s="13">
        <v>0</v>
      </c>
      <c r="F30" s="13">
        <v>0</v>
      </c>
    </row>
    <row r="31" spans="1:6" ht="12">
      <c r="A31" s="15" t="s">
        <v>49</v>
      </c>
      <c r="B31" s="13">
        <v>382982453.26999998</v>
      </c>
      <c r="C31" s="13">
        <v>298831227.44999999</v>
      </c>
      <c r="D31" s="15" t="s">
        <v>50</v>
      </c>
      <c r="E31" s="13">
        <v>0</v>
      </c>
      <c r="F31" s="13">
        <v>0</v>
      </c>
    </row>
    <row r="32" spans="1:6" ht="12">
      <c r="A32" s="15" t="s">
        <v>51</v>
      </c>
      <c r="B32" s="13">
        <v>0</v>
      </c>
      <c r="C32" s="13">
        <v>0</v>
      </c>
      <c r="D32" s="15" t="s">
        <v>52</v>
      </c>
      <c r="E32" s="13">
        <v>6234906.3099999996</v>
      </c>
      <c r="F32" s="13">
        <v>6435427.1100000003</v>
      </c>
    </row>
    <row r="33" spans="1:6" ht="12">
      <c r="A33" s="15"/>
      <c r="B33" s="13"/>
      <c r="C33" s="13"/>
      <c r="D33" s="15"/>
      <c r="E33" s="13"/>
      <c r="F33" s="13"/>
    </row>
    <row r="34" spans="1:6" ht="24">
      <c r="A34" s="10" t="s">
        <v>53</v>
      </c>
      <c r="B34" s="14">
        <f>SUM(B35:B39)</f>
        <v>0</v>
      </c>
      <c r="C34" s="14">
        <f>SUM(C35:C39)</f>
        <v>0</v>
      </c>
      <c r="D34" s="10" t="s">
        <v>54</v>
      </c>
      <c r="E34" s="14">
        <f>SUM(E35:E40)</f>
        <v>113174761.94</v>
      </c>
      <c r="F34" s="14">
        <f>SUM(F35:F40)</f>
        <v>87504655.390000001</v>
      </c>
    </row>
    <row r="35" spans="1:6" ht="12">
      <c r="A35" s="15" t="s">
        <v>55</v>
      </c>
      <c r="B35" s="13">
        <v>0</v>
      </c>
      <c r="C35" s="13">
        <v>0</v>
      </c>
      <c r="D35" s="15" t="s">
        <v>56</v>
      </c>
      <c r="E35" s="13">
        <v>77715321.969999999</v>
      </c>
      <c r="F35" s="13">
        <v>65567743.340000004</v>
      </c>
    </row>
    <row r="36" spans="1:6" ht="12">
      <c r="A36" s="15" t="s">
        <v>57</v>
      </c>
      <c r="B36" s="13">
        <v>0</v>
      </c>
      <c r="C36" s="13">
        <v>0</v>
      </c>
      <c r="D36" s="15" t="s">
        <v>58</v>
      </c>
      <c r="E36" s="13">
        <v>35459439.969999999</v>
      </c>
      <c r="F36" s="13">
        <v>21936912.050000001</v>
      </c>
    </row>
    <row r="37" spans="1:6" ht="12">
      <c r="A37" s="15" t="s">
        <v>59</v>
      </c>
      <c r="B37" s="13">
        <v>0</v>
      </c>
      <c r="C37" s="13">
        <v>0</v>
      </c>
      <c r="D37" s="15" t="s">
        <v>60</v>
      </c>
      <c r="E37" s="13">
        <v>0</v>
      </c>
      <c r="F37" s="13">
        <v>0</v>
      </c>
    </row>
    <row r="38" spans="1:6" ht="12">
      <c r="A38" s="15" t="s">
        <v>61</v>
      </c>
      <c r="B38" s="13">
        <v>0</v>
      </c>
      <c r="C38" s="13">
        <v>0</v>
      </c>
      <c r="D38" s="15" t="s">
        <v>62</v>
      </c>
      <c r="E38" s="13">
        <v>0</v>
      </c>
      <c r="F38" s="13">
        <v>0</v>
      </c>
    </row>
    <row r="39" spans="1:6" ht="12">
      <c r="A39" s="15" t="s">
        <v>63</v>
      </c>
      <c r="B39" s="13">
        <v>0</v>
      </c>
      <c r="C39" s="13">
        <v>0</v>
      </c>
      <c r="D39" s="15" t="s">
        <v>64</v>
      </c>
      <c r="E39" s="13">
        <v>0</v>
      </c>
      <c r="F39" s="13">
        <v>0</v>
      </c>
    </row>
    <row r="40" spans="1:6" ht="12">
      <c r="A40" s="15"/>
      <c r="B40" s="13"/>
      <c r="C40" s="13"/>
      <c r="D40" s="15" t="s">
        <v>65</v>
      </c>
      <c r="E40" s="13">
        <v>0</v>
      </c>
      <c r="F40" s="13">
        <v>0</v>
      </c>
    </row>
    <row r="41" spans="1:6" ht="12">
      <c r="A41" s="10" t="s">
        <v>66</v>
      </c>
      <c r="B41" s="14">
        <v>0</v>
      </c>
      <c r="C41" s="14">
        <v>0</v>
      </c>
      <c r="D41" s="15"/>
      <c r="E41" s="13"/>
      <c r="F41" s="13"/>
    </row>
    <row r="42" spans="1:6" ht="12">
      <c r="A42" s="10"/>
      <c r="B42" s="14"/>
      <c r="C42" s="14"/>
      <c r="D42" s="10" t="s">
        <v>67</v>
      </c>
      <c r="E42" s="14">
        <f>SUM(E43:E45)</f>
        <v>0</v>
      </c>
      <c r="F42" s="14">
        <f>SUM(F43:F45)</f>
        <v>0</v>
      </c>
    </row>
    <row r="43" spans="1:6" ht="12">
      <c r="A43" s="10" t="s">
        <v>68</v>
      </c>
      <c r="B43" s="14">
        <f>SUM(B44:B45)</f>
        <v>0</v>
      </c>
      <c r="C43" s="14">
        <f>SUM(C44:C45)</f>
        <v>0</v>
      </c>
      <c r="D43" s="15" t="s">
        <v>69</v>
      </c>
      <c r="E43" s="13">
        <v>0</v>
      </c>
      <c r="F43" s="13">
        <v>0</v>
      </c>
    </row>
    <row r="44" spans="1:6" ht="15.75" customHeight="1">
      <c r="A44" s="15" t="s">
        <v>70</v>
      </c>
      <c r="B44" s="13">
        <v>0</v>
      </c>
      <c r="C44" s="13">
        <v>0</v>
      </c>
      <c r="D44" s="15" t="s">
        <v>71</v>
      </c>
      <c r="E44" s="13">
        <v>0</v>
      </c>
      <c r="F44" s="13">
        <v>0</v>
      </c>
    </row>
    <row r="45" spans="1:6" ht="12">
      <c r="A45" s="15" t="s">
        <v>72</v>
      </c>
      <c r="B45" s="13">
        <v>0</v>
      </c>
      <c r="C45" s="13">
        <v>0</v>
      </c>
      <c r="D45" s="15" t="s">
        <v>73</v>
      </c>
      <c r="E45" s="13">
        <v>0</v>
      </c>
      <c r="F45" s="13">
        <v>0</v>
      </c>
    </row>
    <row r="46" spans="1:6" ht="12">
      <c r="A46" s="15"/>
      <c r="B46" s="13"/>
      <c r="C46" s="13"/>
      <c r="D46" s="15"/>
      <c r="E46" s="13"/>
      <c r="F46" s="13"/>
    </row>
    <row r="47" spans="1:6" ht="12">
      <c r="A47" s="10" t="s">
        <v>74</v>
      </c>
      <c r="B47" s="14">
        <f>SUM(B48:B51)</f>
        <v>431245</v>
      </c>
      <c r="C47" s="14">
        <f>SUM(C48:C51)</f>
        <v>549073</v>
      </c>
      <c r="D47" s="10" t="s">
        <v>75</v>
      </c>
      <c r="E47" s="14">
        <f>SUM(E48:E50)</f>
        <v>0</v>
      </c>
      <c r="F47" s="14">
        <f>SUM(F48:F50)</f>
        <v>0</v>
      </c>
    </row>
    <row r="48" spans="1:6" ht="12">
      <c r="A48" s="15" t="s">
        <v>76</v>
      </c>
      <c r="B48" s="13">
        <v>431245</v>
      </c>
      <c r="C48" s="13">
        <v>549073</v>
      </c>
      <c r="D48" s="15" t="s">
        <v>77</v>
      </c>
      <c r="E48" s="13">
        <v>0</v>
      </c>
      <c r="F48" s="13">
        <v>0</v>
      </c>
    </row>
    <row r="49" spans="1:6" ht="12">
      <c r="A49" s="15" t="s">
        <v>78</v>
      </c>
      <c r="B49" s="13">
        <v>0</v>
      </c>
      <c r="C49" s="13">
        <v>0</v>
      </c>
      <c r="D49" s="15" t="s">
        <v>79</v>
      </c>
      <c r="E49" s="13">
        <v>0</v>
      </c>
      <c r="F49" s="13">
        <v>0</v>
      </c>
    </row>
    <row r="50" spans="1:6" ht="13.5" customHeight="1">
      <c r="A50" s="15" t="s">
        <v>80</v>
      </c>
      <c r="B50" s="13">
        <v>0</v>
      </c>
      <c r="C50" s="13">
        <v>0</v>
      </c>
      <c r="D50" s="15" t="s">
        <v>81</v>
      </c>
      <c r="E50" s="13">
        <v>0</v>
      </c>
      <c r="F50" s="13">
        <v>0</v>
      </c>
    </row>
    <row r="51" spans="1:6" ht="12">
      <c r="A51" s="15" t="s">
        <v>82</v>
      </c>
      <c r="B51" s="13">
        <v>0</v>
      </c>
      <c r="C51" s="13">
        <v>0</v>
      </c>
      <c r="D51" s="15"/>
      <c r="E51" s="13"/>
      <c r="F51" s="13"/>
    </row>
    <row r="52" spans="1:6" ht="12">
      <c r="A52" s="15"/>
      <c r="B52" s="11"/>
      <c r="C52" s="11"/>
      <c r="D52" s="15"/>
      <c r="E52" s="13"/>
      <c r="F52" s="13"/>
    </row>
    <row r="53" spans="1:6" ht="12">
      <c r="A53" s="10" t="s">
        <v>83</v>
      </c>
      <c r="B53" s="14">
        <f>+B9+B18+B27+B34+B41+B43+B47</f>
        <v>2416838464.1400003</v>
      </c>
      <c r="C53" s="14">
        <f>+C9+C18+C27+C34+C41+C43+C47</f>
        <v>1062210574.3599999</v>
      </c>
      <c r="D53" s="10" t="s">
        <v>84</v>
      </c>
      <c r="E53" s="14">
        <f>+E9+E20+E25+E28+E29+E34+E42+E47</f>
        <v>604540952.08999991</v>
      </c>
      <c r="F53" s="14">
        <f>+F9+F20+F25+F28+F29+F34+F42+F47</f>
        <v>674388078.13</v>
      </c>
    </row>
    <row r="54" spans="1:6" ht="12">
      <c r="A54" s="10"/>
      <c r="B54" s="14"/>
      <c r="C54" s="14"/>
      <c r="D54" s="10"/>
      <c r="E54" s="14"/>
      <c r="F54" s="14"/>
    </row>
    <row r="55" spans="1:6" ht="12">
      <c r="A55" s="10"/>
      <c r="B55" s="14"/>
      <c r="C55" s="14"/>
      <c r="D55" s="10"/>
      <c r="E55" s="14"/>
      <c r="F55" s="14"/>
    </row>
    <row r="56" spans="1:6" ht="12">
      <c r="A56" s="10"/>
      <c r="B56" s="14"/>
      <c r="C56" s="14"/>
      <c r="D56" s="10"/>
      <c r="E56" s="14"/>
      <c r="F56" s="14"/>
    </row>
    <row r="57" spans="1:6" ht="12">
      <c r="A57" s="10"/>
      <c r="B57" s="14"/>
      <c r="C57" s="14"/>
      <c r="D57" s="10"/>
      <c r="E57" s="14"/>
      <c r="F57" s="14"/>
    </row>
    <row r="58" spans="1:6" ht="54.75" customHeight="1">
      <c r="A58" s="18"/>
      <c r="B58" s="19"/>
      <c r="C58" s="19"/>
      <c r="D58" s="18"/>
      <c r="E58" s="19"/>
      <c r="F58" s="19"/>
    </row>
    <row r="59" spans="1:6" ht="12">
      <c r="A59" s="10" t="s">
        <v>85</v>
      </c>
      <c r="B59" s="9"/>
      <c r="C59" s="9"/>
      <c r="D59" s="10" t="s">
        <v>86</v>
      </c>
      <c r="E59" s="13"/>
      <c r="F59" s="13"/>
    </row>
    <row r="60" spans="1:6" ht="12">
      <c r="A60" s="15" t="s">
        <v>87</v>
      </c>
      <c r="B60" s="20">
        <v>314030</v>
      </c>
      <c r="C60" s="20">
        <v>314030</v>
      </c>
      <c r="D60" s="15" t="s">
        <v>88</v>
      </c>
      <c r="E60" s="13">
        <v>0</v>
      </c>
      <c r="F60" s="13">
        <v>0</v>
      </c>
    </row>
    <row r="61" spans="1:6" ht="12">
      <c r="A61" s="15" t="s">
        <v>89</v>
      </c>
      <c r="B61" s="20">
        <v>259058632.96000001</v>
      </c>
      <c r="C61" s="20">
        <v>99397172.280000001</v>
      </c>
      <c r="D61" s="15" t="s">
        <v>90</v>
      </c>
      <c r="E61" s="13">
        <v>0</v>
      </c>
      <c r="F61" s="13">
        <v>0</v>
      </c>
    </row>
    <row r="62" spans="1:6" ht="12">
      <c r="A62" s="15" t="s">
        <v>91</v>
      </c>
      <c r="B62" s="20">
        <v>7408876071.8299999</v>
      </c>
      <c r="C62" s="20">
        <v>6790816796.3500004</v>
      </c>
      <c r="D62" s="15" t="s">
        <v>92</v>
      </c>
      <c r="E62" s="13">
        <v>1696224142.51</v>
      </c>
      <c r="F62" s="13">
        <v>1011824015.6799999</v>
      </c>
    </row>
    <row r="63" spans="1:6" ht="12">
      <c r="A63" s="15" t="s">
        <v>93</v>
      </c>
      <c r="B63" s="20">
        <v>1599725522.1099999</v>
      </c>
      <c r="C63" s="20">
        <v>1597290280.21</v>
      </c>
      <c r="D63" s="15" t="s">
        <v>94</v>
      </c>
      <c r="E63" s="13">
        <v>13200000</v>
      </c>
      <c r="F63" s="13">
        <v>13200000</v>
      </c>
    </row>
    <row r="64" spans="1:6" ht="13.5" customHeight="1">
      <c r="A64" s="15" t="s">
        <v>95</v>
      </c>
      <c r="B64" s="20">
        <v>38825094.039999999</v>
      </c>
      <c r="C64" s="20">
        <v>42621823.670000002</v>
      </c>
      <c r="D64" s="15" t="s">
        <v>96</v>
      </c>
      <c r="E64" s="13">
        <v>0</v>
      </c>
      <c r="F64" s="13">
        <v>0</v>
      </c>
    </row>
    <row r="65" spans="1:6" ht="12">
      <c r="A65" s="15" t="s">
        <v>97</v>
      </c>
      <c r="B65" s="13">
        <v>-1186419981.8</v>
      </c>
      <c r="C65" s="13">
        <v>-1108655384.97</v>
      </c>
      <c r="D65" s="15" t="s">
        <v>98</v>
      </c>
      <c r="E65" s="13">
        <v>0</v>
      </c>
      <c r="F65" s="13">
        <v>0</v>
      </c>
    </row>
    <row r="66" spans="1:6" ht="12">
      <c r="A66" s="15" t="s">
        <v>99</v>
      </c>
      <c r="B66" s="13">
        <v>0</v>
      </c>
      <c r="C66" s="13">
        <v>0</v>
      </c>
      <c r="D66" s="10"/>
      <c r="E66" s="13"/>
      <c r="F66" s="13"/>
    </row>
    <row r="67" spans="1:6" ht="12">
      <c r="A67" s="15" t="s">
        <v>100</v>
      </c>
      <c r="B67" s="13">
        <v>0</v>
      </c>
      <c r="C67" s="13">
        <v>0</v>
      </c>
      <c r="D67" s="10" t="s">
        <v>101</v>
      </c>
      <c r="E67" s="14">
        <f>SUM(E60:E65)</f>
        <v>1709424142.51</v>
      </c>
      <c r="F67" s="14">
        <f>SUM(F60:F65)</f>
        <v>1025024015.6799999</v>
      </c>
    </row>
    <row r="68" spans="1:6" ht="12">
      <c r="A68" s="15" t="s">
        <v>102</v>
      </c>
      <c r="B68" s="13">
        <v>0</v>
      </c>
      <c r="C68" s="13">
        <v>0</v>
      </c>
      <c r="D68" s="21"/>
      <c r="E68" s="13"/>
      <c r="F68" s="13"/>
    </row>
    <row r="69" spans="1:6" ht="12">
      <c r="A69" s="15"/>
      <c r="B69" s="11"/>
      <c r="C69" s="11"/>
      <c r="D69" s="10" t="s">
        <v>103</v>
      </c>
      <c r="E69" s="14">
        <f>+E53+E67</f>
        <v>2313965094.5999999</v>
      </c>
      <c r="F69" s="14">
        <f>+F53+F67</f>
        <v>1699412093.8099999</v>
      </c>
    </row>
    <row r="70" spans="1:6" ht="12">
      <c r="A70" s="10" t="s">
        <v>104</v>
      </c>
      <c r="B70" s="14">
        <f>SUM(B60:B68)</f>
        <v>8120379369.1400003</v>
      </c>
      <c r="C70" s="14">
        <f>SUM(C60:C68)</f>
        <v>7421784717.54</v>
      </c>
      <c r="D70" s="15"/>
      <c r="E70" s="13"/>
      <c r="F70" s="13"/>
    </row>
    <row r="71" spans="1:6" ht="12">
      <c r="A71" s="15"/>
      <c r="B71" s="11"/>
      <c r="C71" s="11"/>
      <c r="D71" s="10" t="s">
        <v>105</v>
      </c>
      <c r="E71" s="13"/>
      <c r="F71" s="13"/>
    </row>
    <row r="72" spans="1:6" ht="12">
      <c r="A72" s="10" t="s">
        <v>106</v>
      </c>
      <c r="B72" s="14">
        <f>+B53+B70</f>
        <v>10537217833.280001</v>
      </c>
      <c r="C72" s="14">
        <f>+C53+C70</f>
        <v>8483995291.8999996</v>
      </c>
      <c r="D72" s="10"/>
      <c r="E72" s="13"/>
      <c r="F72" s="13"/>
    </row>
    <row r="73" spans="1:6" ht="12">
      <c r="A73" s="15"/>
      <c r="B73" s="11"/>
      <c r="C73" s="12"/>
      <c r="D73" s="10" t="s">
        <v>107</v>
      </c>
      <c r="E73" s="14">
        <f>SUM(E74:E76)</f>
        <v>3384969315.7000003</v>
      </c>
      <c r="F73" s="14">
        <f>SUM(F74:F76)</f>
        <v>3387797813.4400001</v>
      </c>
    </row>
    <row r="74" spans="1:6" ht="12">
      <c r="A74" s="15"/>
      <c r="B74" s="11"/>
      <c r="C74" s="15"/>
      <c r="D74" s="15" t="s">
        <v>108</v>
      </c>
      <c r="E74" s="13">
        <v>3309738393.5500002</v>
      </c>
      <c r="F74" s="13">
        <v>3312538232.7600002</v>
      </c>
    </row>
    <row r="75" spans="1:6" ht="12">
      <c r="A75" s="15"/>
      <c r="B75" s="11"/>
      <c r="C75" s="15"/>
      <c r="D75" s="15" t="s">
        <v>109</v>
      </c>
      <c r="E75" s="13">
        <v>75230922.150000006</v>
      </c>
      <c r="F75" s="13">
        <v>75259580.680000007</v>
      </c>
    </row>
    <row r="76" spans="1:6" ht="12">
      <c r="A76" s="15"/>
      <c r="B76" s="11"/>
      <c r="C76" s="15"/>
      <c r="D76" s="15" t="s">
        <v>110</v>
      </c>
      <c r="E76" s="13">
        <v>0</v>
      </c>
      <c r="F76" s="13">
        <v>0</v>
      </c>
    </row>
    <row r="77" spans="1:6" ht="12">
      <c r="A77" s="15"/>
      <c r="B77" s="11"/>
      <c r="C77" s="22"/>
      <c r="D77" s="15"/>
      <c r="E77" s="13"/>
      <c r="F77" s="13"/>
    </row>
    <row r="78" spans="1:6" ht="12">
      <c r="A78" s="15"/>
      <c r="B78" s="11"/>
      <c r="C78" s="22"/>
      <c r="D78" s="10" t="s">
        <v>111</v>
      </c>
      <c r="E78" s="14">
        <f>SUM(E79:E83)</f>
        <v>4838283422.9799995</v>
      </c>
      <c r="F78" s="14">
        <f>SUM(F79:F83)</f>
        <v>3396785384.6499996</v>
      </c>
    </row>
    <row r="79" spans="1:6" ht="12">
      <c r="A79" s="15"/>
      <c r="B79" s="11"/>
      <c r="C79" s="22"/>
      <c r="D79" s="15" t="s">
        <v>112</v>
      </c>
      <c r="E79" s="13">
        <f>+[1]EA!D70</f>
        <v>1605804736.4899998</v>
      </c>
      <c r="F79" s="13">
        <f>+[1]EA!E70</f>
        <v>625798025.90999985</v>
      </c>
    </row>
    <row r="80" spans="1:6" ht="12">
      <c r="A80" s="15"/>
      <c r="B80" s="11"/>
      <c r="C80" s="22"/>
      <c r="D80" s="15" t="s">
        <v>113</v>
      </c>
      <c r="E80" s="13">
        <v>3228181485.4899998</v>
      </c>
      <c r="F80" s="13">
        <v>2766690157.7399998</v>
      </c>
    </row>
    <row r="81" spans="1:10" ht="12">
      <c r="A81" s="15"/>
      <c r="B81" s="11"/>
      <c r="C81" s="22"/>
      <c r="D81" s="15" t="s">
        <v>114</v>
      </c>
      <c r="E81" s="13">
        <v>4297201</v>
      </c>
      <c r="F81" s="13">
        <v>4297201</v>
      </c>
      <c r="H81" s="23"/>
    </row>
    <row r="82" spans="1:10" ht="12">
      <c r="A82" s="15"/>
      <c r="B82" s="11"/>
      <c r="C82" s="22"/>
      <c r="D82" s="15" t="s">
        <v>115</v>
      </c>
      <c r="E82" s="13">
        <v>0</v>
      </c>
      <c r="F82" s="13">
        <v>0</v>
      </c>
      <c r="H82" s="24"/>
    </row>
    <row r="83" spans="1:10" ht="12">
      <c r="A83" s="15"/>
      <c r="B83" s="11"/>
      <c r="C83" s="22"/>
      <c r="D83" s="15" t="s">
        <v>116</v>
      </c>
      <c r="E83" s="13">
        <v>0</v>
      </c>
      <c r="F83" s="13">
        <v>0</v>
      </c>
    </row>
    <row r="84" spans="1:10" ht="12">
      <c r="A84" s="15"/>
      <c r="B84" s="11"/>
      <c r="C84" s="15"/>
      <c r="D84" s="15"/>
      <c r="E84" s="13"/>
      <c r="F84" s="13"/>
    </row>
    <row r="85" spans="1:10" ht="24">
      <c r="A85" s="15"/>
      <c r="B85" s="11"/>
      <c r="C85" s="15"/>
      <c r="D85" s="10" t="s">
        <v>117</v>
      </c>
      <c r="E85" s="14">
        <f>SUM(E86:E87)</f>
        <v>0</v>
      </c>
      <c r="F85" s="14">
        <f>SUM(F86:F87)</f>
        <v>0</v>
      </c>
    </row>
    <row r="86" spans="1:10" ht="12">
      <c r="A86" s="15"/>
      <c r="B86" s="11"/>
      <c r="C86" s="15"/>
      <c r="D86" s="15" t="s">
        <v>118</v>
      </c>
      <c r="E86" s="13">
        <v>0</v>
      </c>
      <c r="F86" s="13">
        <v>0</v>
      </c>
    </row>
    <row r="87" spans="1:10" ht="12">
      <c r="A87" s="15"/>
      <c r="B87" s="11"/>
      <c r="C87" s="15"/>
      <c r="D87" s="12" t="s">
        <v>119</v>
      </c>
      <c r="E87" s="13">
        <v>0</v>
      </c>
      <c r="F87" s="13">
        <v>0</v>
      </c>
    </row>
    <row r="88" spans="1:10" ht="15">
      <c r="A88" s="25"/>
      <c r="B88" s="25"/>
      <c r="C88" s="25"/>
      <c r="D88" s="15"/>
      <c r="E88" s="13"/>
      <c r="F88" s="13"/>
    </row>
    <row r="89" spans="1:10" ht="12">
      <c r="A89" s="26"/>
      <c r="B89" s="27"/>
      <c r="C89" s="26"/>
      <c r="D89" s="10" t="s">
        <v>120</v>
      </c>
      <c r="E89" s="14">
        <f>+E73+E78+E85</f>
        <v>8223252738.6800003</v>
      </c>
      <c r="F89" s="14">
        <f>+F73+F78+F85</f>
        <v>6784583198.0900002</v>
      </c>
    </row>
    <row r="90" spans="1:10" ht="6" customHeight="1">
      <c r="A90" s="25"/>
      <c r="B90" s="25"/>
      <c r="C90" s="25"/>
      <c r="D90" s="15"/>
      <c r="E90" s="13"/>
      <c r="F90" s="13"/>
    </row>
    <row r="91" spans="1:10" ht="33" customHeight="1">
      <c r="A91" s="26"/>
      <c r="B91" s="27"/>
      <c r="C91" s="26"/>
      <c r="D91" s="10" t="s">
        <v>121</v>
      </c>
      <c r="E91" s="14">
        <f>+E69+E89</f>
        <v>10537217833.280001</v>
      </c>
      <c r="F91" s="14">
        <f>+F69+F89</f>
        <v>8483995291.8999996</v>
      </c>
      <c r="H91" s="23"/>
      <c r="I91" s="23"/>
      <c r="J91" s="23"/>
    </row>
    <row r="92" spans="1:10">
      <c r="A92" s="28"/>
      <c r="B92" s="29"/>
      <c r="C92" s="28"/>
      <c r="D92" s="30"/>
      <c r="E92" s="31"/>
      <c r="F92" s="31"/>
      <c r="G92" s="32"/>
    </row>
    <row r="93" spans="1:10">
      <c r="A93" s="33"/>
      <c r="B93" s="34"/>
      <c r="C93" s="33"/>
      <c r="D93" s="33"/>
      <c r="E93" s="35"/>
      <c r="F93" s="35"/>
    </row>
    <row r="94" spans="1:10">
      <c r="A94" s="33"/>
      <c r="B94" s="34"/>
      <c r="C94" s="33"/>
      <c r="D94" s="36"/>
      <c r="E94" s="37"/>
      <c r="F94" s="37"/>
    </row>
    <row r="95" spans="1:10">
      <c r="A95" s="33"/>
      <c r="B95" s="34"/>
      <c r="C95" s="33"/>
      <c r="D95" s="36"/>
      <c r="E95" s="37"/>
      <c r="F95" s="37"/>
    </row>
    <row r="96" spans="1:10" ht="15">
      <c r="A96" s="33"/>
      <c r="B96" s="34"/>
      <c r="C96" s="33"/>
      <c r="D96" s="38"/>
      <c r="E96" s="38"/>
      <c r="F96" s="38"/>
    </row>
    <row r="97" spans="1:6">
      <c r="A97" s="33"/>
      <c r="B97" s="34"/>
      <c r="C97" s="33"/>
      <c r="D97" s="36"/>
      <c r="E97" s="37"/>
      <c r="F97" s="37"/>
    </row>
    <row r="98" spans="1:6">
      <c r="A98" s="33"/>
      <c r="B98" s="34"/>
      <c r="C98" s="33"/>
      <c r="D98" s="36"/>
      <c r="E98" s="37"/>
      <c r="F98" s="37"/>
    </row>
    <row r="99" spans="1:6">
      <c r="A99" s="33"/>
      <c r="B99" s="34"/>
      <c r="C99" s="33"/>
      <c r="D99" s="36"/>
      <c r="E99" s="37"/>
      <c r="F99" s="37"/>
    </row>
    <row r="100" spans="1:6" ht="15">
      <c r="A100" s="33"/>
      <c r="B100" s="34"/>
      <c r="C100" s="33"/>
      <c r="D100" s="38"/>
      <c r="E100" s="38"/>
      <c r="F100" s="38"/>
    </row>
    <row r="101" spans="1:6">
      <c r="A101" s="33"/>
      <c r="B101" s="34"/>
      <c r="C101" s="33"/>
      <c r="D101" s="36"/>
      <c r="E101" s="37"/>
      <c r="F101" s="37"/>
    </row>
    <row r="102" spans="1:6" ht="15">
      <c r="A102" s="33"/>
      <c r="B102" s="34"/>
      <c r="C102" s="33"/>
      <c r="D102" s="38"/>
      <c r="E102" s="38"/>
      <c r="F102" s="38"/>
    </row>
    <row r="103" spans="1:6">
      <c r="A103" s="33"/>
      <c r="B103" s="34"/>
      <c r="C103" s="33"/>
      <c r="D103" s="36"/>
      <c r="E103" s="37"/>
      <c r="F103" s="37"/>
    </row>
    <row r="104" spans="1:6">
      <c r="A104" s="33"/>
      <c r="B104" s="34"/>
      <c r="C104" s="33"/>
      <c r="D104" s="33"/>
      <c r="E104" s="35"/>
      <c r="F104" s="35"/>
    </row>
    <row r="105" spans="1:6">
      <c r="A105" s="33"/>
      <c r="B105" s="34"/>
      <c r="C105" s="33"/>
      <c r="D105" s="33"/>
      <c r="E105" s="35"/>
      <c r="F105" s="35"/>
    </row>
    <row r="106" spans="1:6">
      <c r="A106" s="33"/>
      <c r="B106" s="34"/>
      <c r="C106" s="33"/>
      <c r="D106" s="33"/>
      <c r="E106" s="35"/>
      <c r="F106" s="35"/>
    </row>
  </sheetData>
  <mergeCells count="4">
    <mergeCell ref="A1:F1"/>
    <mergeCell ref="A2:F2"/>
    <mergeCell ref="A3:F3"/>
    <mergeCell ref="A4:F4"/>
  </mergeCells>
  <pageMargins left="0.70866141732283472" right="0.39370078740157483" top="0.74803149606299213" bottom="0.74803149606299213" header="0.31496062992125984" footer="0.31496062992125984"/>
  <pageSetup scale="63" fitToWidth="2" fitToHeight="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64"/>
  <sheetViews>
    <sheetView topLeftCell="A52" workbookViewId="0">
      <selection activeCell="F66" sqref="F66"/>
    </sheetView>
  </sheetViews>
  <sheetFormatPr baseColWidth="10" defaultRowHeight="15"/>
  <cols>
    <col min="2" max="2" width="18.140625" customWidth="1"/>
    <col min="3" max="4" width="17" customWidth="1"/>
    <col min="5" max="5" width="18.5703125" customWidth="1"/>
    <col min="6" max="6" width="14.28515625" customWidth="1"/>
    <col min="7" max="7" width="17.7109375" customWidth="1"/>
    <col min="8" max="8" width="15.85546875" customWidth="1"/>
    <col min="9" max="9" width="16.5703125" customWidth="1"/>
    <col min="10" max="10" width="11.5703125" customWidth="1"/>
    <col min="11" max="11" width="12.140625" customWidth="1"/>
    <col min="12" max="12" width="13.5703125" customWidth="1"/>
    <col min="13" max="13" width="9.28515625" customWidth="1"/>
    <col min="14" max="14" width="11" customWidth="1"/>
    <col min="15" max="15" width="9.28515625" customWidth="1"/>
    <col min="16" max="16" width="11.85546875" customWidth="1"/>
    <col min="17" max="17" width="15.140625" customWidth="1"/>
    <col min="18" max="18" width="13.7109375" customWidth="1"/>
    <col min="19" max="19" width="13.28515625" customWidth="1"/>
  </cols>
  <sheetData>
    <row r="1" spans="1:12" ht="15.75">
      <c r="A1" s="149" t="s">
        <v>122</v>
      </c>
      <c r="B1" s="149"/>
      <c r="C1" s="149"/>
      <c r="D1" s="149"/>
      <c r="E1" s="149"/>
      <c r="F1" s="149"/>
      <c r="G1" s="149"/>
      <c r="H1" s="149"/>
      <c r="I1" s="149"/>
    </row>
    <row r="2" spans="1:12" ht="15.75">
      <c r="A2" s="150" t="s">
        <v>123</v>
      </c>
      <c r="B2" s="151"/>
      <c r="C2" s="151"/>
      <c r="D2" s="151"/>
      <c r="E2" s="151"/>
      <c r="F2" s="151"/>
      <c r="G2" s="151"/>
      <c r="H2" s="151"/>
      <c r="I2" s="152"/>
    </row>
    <row r="3" spans="1:12" ht="15.75">
      <c r="A3" s="153" t="s">
        <v>124</v>
      </c>
      <c r="B3" s="153"/>
      <c r="C3" s="153"/>
      <c r="D3" s="153"/>
      <c r="E3" s="153"/>
      <c r="F3" s="153"/>
      <c r="G3" s="153"/>
      <c r="H3" s="153"/>
      <c r="I3" s="153"/>
    </row>
    <row r="4" spans="1:12" ht="15.75">
      <c r="A4" s="154" t="s">
        <v>3</v>
      </c>
      <c r="B4" s="154"/>
      <c r="C4" s="154"/>
      <c r="D4" s="154"/>
      <c r="E4" s="154"/>
      <c r="F4" s="154"/>
      <c r="G4" s="154"/>
      <c r="H4" s="154"/>
      <c r="I4" s="154"/>
    </row>
    <row r="5" spans="1:12" ht="15" customHeight="1">
      <c r="A5" s="155" t="s">
        <v>125</v>
      </c>
      <c r="B5" s="156"/>
      <c r="C5" s="161" t="s">
        <v>126</v>
      </c>
      <c r="D5" s="161" t="s">
        <v>127</v>
      </c>
      <c r="E5" s="161" t="s">
        <v>128</v>
      </c>
      <c r="F5" s="161" t="s">
        <v>129</v>
      </c>
      <c r="G5" s="161" t="s">
        <v>130</v>
      </c>
      <c r="H5" s="161" t="s">
        <v>131</v>
      </c>
      <c r="I5" s="161" t="s">
        <v>132</v>
      </c>
    </row>
    <row r="6" spans="1:12">
      <c r="A6" s="157"/>
      <c r="B6" s="158"/>
      <c r="C6" s="161"/>
      <c r="D6" s="161"/>
      <c r="E6" s="161"/>
      <c r="F6" s="161"/>
      <c r="G6" s="161"/>
      <c r="H6" s="161"/>
      <c r="I6" s="161"/>
    </row>
    <row r="7" spans="1:12">
      <c r="A7" s="157"/>
      <c r="B7" s="158"/>
      <c r="C7" s="161"/>
      <c r="D7" s="161"/>
      <c r="E7" s="161"/>
      <c r="F7" s="161"/>
      <c r="G7" s="161"/>
      <c r="H7" s="161"/>
      <c r="I7" s="161"/>
    </row>
    <row r="8" spans="1:12">
      <c r="A8" s="159"/>
      <c r="B8" s="160"/>
      <c r="C8" s="162"/>
      <c r="D8" s="162"/>
      <c r="E8" s="162"/>
      <c r="F8" s="162"/>
      <c r="G8" s="162"/>
      <c r="H8" s="162"/>
      <c r="I8" s="162"/>
    </row>
    <row r="9" spans="1:12" ht="6" customHeight="1">
      <c r="A9" s="40"/>
      <c r="B9" s="41"/>
      <c r="C9" s="42"/>
      <c r="D9" s="42"/>
      <c r="E9" s="42"/>
      <c r="F9" s="42"/>
      <c r="G9" s="42"/>
      <c r="H9" s="42"/>
      <c r="I9" s="42"/>
    </row>
    <row r="10" spans="1:12">
      <c r="A10" s="165" t="s">
        <v>133</v>
      </c>
      <c r="B10" s="166"/>
      <c r="C10" s="43">
        <f>+C11+C16</f>
        <v>1028195370.6999999</v>
      </c>
      <c r="D10" s="43">
        <f>+D11+D16</f>
        <v>689095555.31999993</v>
      </c>
      <c r="E10" s="43">
        <f t="shared" ref="E10:H10" si="0">+E11+E16</f>
        <v>9533721.129999999</v>
      </c>
      <c r="F10" s="43">
        <v>0</v>
      </c>
      <c r="G10" s="43">
        <f t="shared" si="0"/>
        <v>1707757204.8900001</v>
      </c>
      <c r="H10" s="43">
        <f t="shared" si="0"/>
        <v>56127301.920000002</v>
      </c>
      <c r="I10" s="43">
        <v>0</v>
      </c>
    </row>
    <row r="11" spans="1:12">
      <c r="A11" s="167" t="s">
        <v>134</v>
      </c>
      <c r="B11" s="168"/>
      <c r="C11" s="43">
        <v>0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L11" s="44"/>
    </row>
    <row r="12" spans="1:12">
      <c r="A12" s="163" t="s">
        <v>135</v>
      </c>
      <c r="B12" s="164"/>
      <c r="C12" s="43">
        <v>0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</row>
    <row r="13" spans="1:12">
      <c r="A13" s="163" t="s">
        <v>136</v>
      </c>
      <c r="B13" s="164"/>
      <c r="C13" s="43">
        <v>0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</row>
    <row r="14" spans="1:12">
      <c r="A14" s="163" t="s">
        <v>137</v>
      </c>
      <c r="B14" s="164"/>
      <c r="C14" s="43">
        <v>0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</row>
    <row r="15" spans="1:12" ht="9" customHeight="1">
      <c r="A15" s="45"/>
      <c r="B15" s="46"/>
      <c r="C15" s="47"/>
      <c r="D15" s="47"/>
      <c r="E15" s="47"/>
      <c r="F15" s="47"/>
      <c r="G15" s="47"/>
      <c r="H15" s="47"/>
      <c r="I15" s="47"/>
    </row>
    <row r="16" spans="1:12">
      <c r="A16" s="169" t="s">
        <v>138</v>
      </c>
      <c r="B16" s="170"/>
      <c r="C16" s="43">
        <f>+C17+C23+C24</f>
        <v>1028195370.6999999</v>
      </c>
      <c r="D16" s="43">
        <f>+D17+D23+D24</f>
        <v>689095555.31999993</v>
      </c>
      <c r="E16" s="43">
        <f t="shared" ref="E16" si="1">+E17+E23+E24</f>
        <v>9533721.129999999</v>
      </c>
      <c r="F16" s="43">
        <v>0</v>
      </c>
      <c r="G16" s="43">
        <f>+G17+G23+G24</f>
        <v>1707757204.8900001</v>
      </c>
      <c r="H16" s="43">
        <f>+H17+H23+H24</f>
        <v>56127301.920000002</v>
      </c>
      <c r="I16" s="43">
        <v>0</v>
      </c>
    </row>
    <row r="17" spans="1:9">
      <c r="A17" s="163" t="s">
        <v>139</v>
      </c>
      <c r="B17" s="164"/>
      <c r="C17" s="43">
        <f>SUM(C18:C22)</f>
        <v>1028195370.6999999</v>
      </c>
      <c r="D17" s="43">
        <f t="shared" ref="D17:H17" si="2">SUM(D18:D22)</f>
        <v>689095555.31999993</v>
      </c>
      <c r="E17" s="43">
        <f t="shared" si="2"/>
        <v>9533721.129999999</v>
      </c>
      <c r="F17" s="43">
        <f t="shared" si="2"/>
        <v>0</v>
      </c>
      <c r="G17" s="43">
        <f t="shared" si="2"/>
        <v>1707757204.8900001</v>
      </c>
      <c r="H17" s="43">
        <f t="shared" si="2"/>
        <v>56127301.920000002</v>
      </c>
      <c r="I17" s="43">
        <v>0</v>
      </c>
    </row>
    <row r="18" spans="1:9">
      <c r="A18" s="163" t="s">
        <v>140</v>
      </c>
      <c r="B18" s="164"/>
      <c r="C18" s="43">
        <v>513516175.89000005</v>
      </c>
      <c r="D18" s="43">
        <v>0</v>
      </c>
      <c r="E18" s="48">
        <f>2273669.16+2349528.63</f>
        <v>4623197.79</v>
      </c>
      <c r="F18" s="48">
        <v>0</v>
      </c>
      <c r="G18" s="48">
        <f>+C18+D18-E18+F18</f>
        <v>508892978.10000002</v>
      </c>
      <c r="H18" s="48">
        <f>10581795.33+10903274.42</f>
        <v>21485069.75</v>
      </c>
      <c r="I18" s="43">
        <v>0</v>
      </c>
    </row>
    <row r="19" spans="1:9">
      <c r="A19" s="163" t="s">
        <v>140</v>
      </c>
      <c r="B19" s="164"/>
      <c r="C19" s="43">
        <v>167700630.37</v>
      </c>
      <c r="D19" s="43">
        <v>0</v>
      </c>
      <c r="E19" s="48">
        <f>698063.58+721354</f>
        <v>1419417.58</v>
      </c>
      <c r="F19" s="48">
        <v>0</v>
      </c>
      <c r="G19" s="48">
        <f t="shared" ref="G19:G22" si="3">+C19+D19-E19+F19</f>
        <v>166281212.78999999</v>
      </c>
      <c r="H19" s="48">
        <f>3465098.94+3552896.97</f>
        <v>7017995.9100000001</v>
      </c>
      <c r="I19" s="43">
        <v>0</v>
      </c>
    </row>
    <row r="20" spans="1:9">
      <c r="A20" s="163" t="s">
        <v>140</v>
      </c>
      <c r="B20" s="164"/>
      <c r="C20" s="43">
        <v>104930828.54000002</v>
      </c>
      <c r="D20" s="43">
        <v>0</v>
      </c>
      <c r="E20" s="48">
        <f>436780.64+451353.54</f>
        <v>888134.17999999993</v>
      </c>
      <c r="F20" s="48">
        <v>0</v>
      </c>
      <c r="G20" s="48">
        <f t="shared" si="3"/>
        <v>104042694.36000001</v>
      </c>
      <c r="H20" s="48">
        <f>2088368.57+2223059.14</f>
        <v>4311427.71</v>
      </c>
      <c r="I20" s="43">
        <v>0</v>
      </c>
    </row>
    <row r="21" spans="1:9">
      <c r="A21" s="163" t="s">
        <v>141</v>
      </c>
      <c r="B21" s="164"/>
      <c r="C21" s="43">
        <v>99614651.159999996</v>
      </c>
      <c r="D21" s="43">
        <f>299450000+100000000+100000000</f>
        <v>499450000</v>
      </c>
      <c r="E21" s="48">
        <f>534072.76+1066362.98</f>
        <v>1600435.74</v>
      </c>
      <c r="F21" s="48">
        <v>0</v>
      </c>
      <c r="G21" s="48">
        <f t="shared" si="3"/>
        <v>597464215.41999996</v>
      </c>
      <c r="H21" s="48">
        <f>3991797.93+9686586.51</f>
        <v>13678384.439999999</v>
      </c>
      <c r="I21" s="43">
        <v>0</v>
      </c>
    </row>
    <row r="22" spans="1:9">
      <c r="A22" s="49"/>
      <c r="B22" s="50" t="s">
        <v>142</v>
      </c>
      <c r="C22" s="43">
        <v>142433084.74000001</v>
      </c>
      <c r="D22" s="43">
        <f>117400000+29745555.32+15000000+27500000</f>
        <v>189645555.31999999</v>
      </c>
      <c r="E22" s="48">
        <f>388764.37+613771.47</f>
        <v>1002535.84</v>
      </c>
      <c r="F22" s="48">
        <v>0</v>
      </c>
      <c r="G22" s="48">
        <f t="shared" si="3"/>
        <v>331076104.22000003</v>
      </c>
      <c r="H22" s="48">
        <f>3491533.83+6142890.28</f>
        <v>9634424.1099999994</v>
      </c>
      <c r="I22" s="43">
        <v>0</v>
      </c>
    </row>
    <row r="23" spans="1:9">
      <c r="A23" s="163" t="s">
        <v>143</v>
      </c>
      <c r="B23" s="164"/>
      <c r="C23" s="43">
        <v>0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</row>
    <row r="24" spans="1:9">
      <c r="A24" s="163" t="s">
        <v>144</v>
      </c>
      <c r="B24" s="164"/>
      <c r="C24" s="43">
        <v>0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</row>
    <row r="25" spans="1:9" ht="7.5" customHeight="1">
      <c r="A25" s="51"/>
      <c r="B25" s="52"/>
      <c r="C25" s="47"/>
      <c r="D25" s="47"/>
      <c r="E25" s="47"/>
      <c r="F25" s="47"/>
      <c r="G25" s="47"/>
      <c r="H25" s="47"/>
      <c r="I25" s="47"/>
    </row>
    <row r="26" spans="1:9">
      <c r="A26" s="165" t="s">
        <v>145</v>
      </c>
      <c r="B26" s="166"/>
      <c r="C26" s="43">
        <v>671216723.11000001</v>
      </c>
      <c r="D26" s="53"/>
      <c r="E26" s="53"/>
      <c r="F26" s="53">
        <v>0</v>
      </c>
      <c r="G26" s="43">
        <v>606207889.71000004</v>
      </c>
      <c r="H26" s="53">
        <v>0</v>
      </c>
      <c r="I26" s="53">
        <v>0</v>
      </c>
    </row>
    <row r="27" spans="1:9" ht="15" customHeight="1">
      <c r="A27" s="163"/>
      <c r="B27" s="164"/>
      <c r="C27" s="43"/>
      <c r="D27" s="43"/>
      <c r="E27" s="43"/>
      <c r="F27" s="43"/>
      <c r="G27" s="43"/>
      <c r="H27" s="43"/>
      <c r="I27" s="43"/>
    </row>
    <row r="28" spans="1:9">
      <c r="A28" s="173" t="s">
        <v>146</v>
      </c>
      <c r="B28" s="174"/>
      <c r="C28" s="47"/>
      <c r="D28" s="47"/>
      <c r="E28" s="47"/>
      <c r="F28" s="47"/>
      <c r="G28" s="47"/>
      <c r="H28" s="47"/>
      <c r="I28" s="47"/>
    </row>
    <row r="29" spans="1:9" ht="22.5" customHeight="1">
      <c r="A29" s="173"/>
      <c r="B29" s="174"/>
      <c r="C29" s="43">
        <f>+C10+C26</f>
        <v>1699412093.8099999</v>
      </c>
      <c r="D29" s="43">
        <f>+D10+D26</f>
        <v>689095555.31999993</v>
      </c>
      <c r="E29" s="43">
        <f>+E10+E26</f>
        <v>9533721.129999999</v>
      </c>
      <c r="F29" s="43">
        <v>0</v>
      </c>
      <c r="G29" s="43">
        <f>+G10+G26</f>
        <v>2313965094.6000004</v>
      </c>
      <c r="H29" s="43">
        <f>+H10+H26</f>
        <v>56127301.920000002</v>
      </c>
      <c r="I29" s="43">
        <v>0</v>
      </c>
    </row>
    <row r="30" spans="1:9" ht="7.5" customHeight="1">
      <c r="A30" s="51"/>
      <c r="B30" s="52"/>
      <c r="C30" s="47"/>
      <c r="D30" s="47"/>
      <c r="E30" s="47"/>
      <c r="F30" s="47"/>
      <c r="G30" s="47"/>
      <c r="H30" s="47"/>
      <c r="I30" s="47"/>
    </row>
    <row r="31" spans="1:9" ht="6" customHeight="1">
      <c r="A31" s="51"/>
      <c r="B31" s="52"/>
      <c r="C31" s="47"/>
      <c r="D31" s="47"/>
      <c r="E31" s="47"/>
      <c r="F31" s="47"/>
      <c r="G31" s="47"/>
      <c r="H31" s="47"/>
      <c r="I31" s="47"/>
    </row>
    <row r="32" spans="1:9" ht="6" customHeight="1">
      <c r="A32" s="51"/>
      <c r="B32" s="52"/>
      <c r="C32" s="47"/>
      <c r="D32" s="47"/>
      <c r="E32" s="47"/>
      <c r="F32" s="47"/>
      <c r="G32" s="47"/>
      <c r="H32" s="47"/>
      <c r="I32" s="47"/>
    </row>
    <row r="33" spans="1:9">
      <c r="A33" s="175" t="s">
        <v>147</v>
      </c>
      <c r="B33" s="176"/>
      <c r="C33" s="47"/>
      <c r="D33" s="47"/>
      <c r="E33" s="47"/>
      <c r="F33" s="47"/>
      <c r="G33" s="47"/>
      <c r="H33" s="47"/>
      <c r="I33" s="47"/>
    </row>
    <row r="34" spans="1:9">
      <c r="A34" s="175"/>
      <c r="B34" s="176"/>
      <c r="C34" s="47">
        <v>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</row>
    <row r="35" spans="1:9">
      <c r="A35" s="169" t="s">
        <v>148</v>
      </c>
      <c r="B35" s="170"/>
      <c r="C35" s="47"/>
      <c r="D35" s="47"/>
      <c r="E35" s="47"/>
      <c r="F35" s="47"/>
      <c r="G35" s="47"/>
      <c r="H35" s="47"/>
      <c r="I35" s="47"/>
    </row>
    <row r="36" spans="1:9">
      <c r="A36" s="169" t="s">
        <v>149</v>
      </c>
      <c r="B36" s="170"/>
      <c r="C36" s="47"/>
      <c r="D36" s="47"/>
      <c r="E36" s="47"/>
      <c r="F36" s="47"/>
      <c r="G36" s="47"/>
      <c r="H36" s="47"/>
      <c r="I36" s="47"/>
    </row>
    <row r="37" spans="1:9">
      <c r="A37" s="169" t="s">
        <v>150</v>
      </c>
      <c r="B37" s="170"/>
      <c r="C37" s="47"/>
      <c r="D37" s="47"/>
      <c r="E37" s="47"/>
      <c r="F37" s="47"/>
      <c r="G37" s="47"/>
      <c r="H37" s="47"/>
      <c r="I37" s="47"/>
    </row>
    <row r="38" spans="1:9" ht="6.75" customHeight="1">
      <c r="A38" s="51"/>
      <c r="B38" s="52"/>
      <c r="C38" s="47"/>
      <c r="D38" s="47"/>
      <c r="E38" s="47"/>
      <c r="F38" s="47"/>
      <c r="G38" s="47"/>
      <c r="H38" s="47"/>
      <c r="I38" s="47"/>
    </row>
    <row r="39" spans="1:9" ht="15" customHeight="1">
      <c r="A39" s="175" t="s">
        <v>151</v>
      </c>
      <c r="B39" s="176"/>
      <c r="C39" s="47"/>
      <c r="D39" s="47"/>
      <c r="E39" s="47"/>
      <c r="F39" s="47"/>
      <c r="G39" s="47"/>
      <c r="H39" s="47"/>
      <c r="I39" s="47"/>
    </row>
    <row r="40" spans="1:9" ht="18.75" customHeight="1">
      <c r="A40" s="175"/>
      <c r="B40" s="176"/>
      <c r="C40" s="47"/>
      <c r="D40" s="47"/>
      <c r="E40" s="47"/>
      <c r="F40" s="47"/>
      <c r="G40" s="47"/>
      <c r="H40" s="47"/>
      <c r="I40" s="47"/>
    </row>
    <row r="41" spans="1:9" ht="6" customHeight="1">
      <c r="A41" s="175"/>
      <c r="B41" s="176"/>
      <c r="C41" s="47"/>
      <c r="D41" s="47"/>
      <c r="E41" s="47"/>
      <c r="F41" s="47"/>
      <c r="G41" s="47"/>
      <c r="H41" s="47"/>
      <c r="I41" s="47"/>
    </row>
    <row r="42" spans="1:9">
      <c r="A42" s="171" t="s">
        <v>152</v>
      </c>
      <c r="B42" s="172"/>
      <c r="C42" s="43">
        <v>83449015</v>
      </c>
      <c r="D42" s="43">
        <v>0</v>
      </c>
      <c r="E42" s="48"/>
      <c r="F42" s="43">
        <v>0</v>
      </c>
      <c r="G42" s="48">
        <f t="shared" ref="G42:G46" si="4">+C42+D42-E42+F42</f>
        <v>83449015</v>
      </c>
      <c r="H42" s="48">
        <f>1771205.35+1810565.46</f>
        <v>3581770.81</v>
      </c>
      <c r="I42" s="43">
        <v>0</v>
      </c>
    </row>
    <row r="43" spans="1:9">
      <c r="A43" s="171" t="s">
        <v>153</v>
      </c>
      <c r="B43" s="172"/>
      <c r="C43" s="43">
        <v>208708907</v>
      </c>
      <c r="D43" s="43">
        <v>0</v>
      </c>
      <c r="E43" s="48"/>
      <c r="F43" s="43">
        <v>0</v>
      </c>
      <c r="G43" s="48">
        <f t="shared" si="4"/>
        <v>208708907</v>
      </c>
      <c r="H43" s="48">
        <f>4171639.74+4264342.84</f>
        <v>8435982.5800000001</v>
      </c>
      <c r="I43" s="43">
        <v>0</v>
      </c>
    </row>
    <row r="44" spans="1:9">
      <c r="A44" s="171" t="s">
        <v>154</v>
      </c>
      <c r="B44" s="172"/>
      <c r="C44" s="43">
        <v>72675017</v>
      </c>
      <c r="D44" s="43">
        <v>0</v>
      </c>
      <c r="E44" s="48"/>
      <c r="F44" s="43">
        <v>0</v>
      </c>
      <c r="G44" s="48">
        <f t="shared" si="4"/>
        <v>72675017</v>
      </c>
      <c r="H44" s="48">
        <f>1565098.18+1531074.28</f>
        <v>3096172.46</v>
      </c>
      <c r="I44" s="43">
        <v>0</v>
      </c>
    </row>
    <row r="45" spans="1:9">
      <c r="A45" s="171" t="s">
        <v>155</v>
      </c>
      <c r="B45" s="172"/>
      <c r="C45" s="43">
        <v>6854706</v>
      </c>
      <c r="D45" s="43">
        <v>0</v>
      </c>
      <c r="E45" s="48"/>
      <c r="F45" s="43">
        <v>0</v>
      </c>
      <c r="G45" s="48">
        <f t="shared" si="4"/>
        <v>6854706</v>
      </c>
      <c r="H45" s="48">
        <f>145588.17+145588.17</f>
        <v>291176.34000000003</v>
      </c>
      <c r="I45" s="43">
        <v>0</v>
      </c>
    </row>
    <row r="46" spans="1:9">
      <c r="A46" s="181" t="s">
        <v>156</v>
      </c>
      <c r="B46" s="182"/>
      <c r="C46" s="54">
        <v>104534855</v>
      </c>
      <c r="D46" s="54">
        <v>0</v>
      </c>
      <c r="E46" s="55"/>
      <c r="F46" s="54">
        <v>0</v>
      </c>
      <c r="G46" s="55">
        <f t="shared" si="4"/>
        <v>104534855</v>
      </c>
      <c r="H46" s="55">
        <f>2157820.5+2110911.36</f>
        <v>4268731.8599999994</v>
      </c>
      <c r="I46" s="54">
        <v>0</v>
      </c>
    </row>
    <row r="47" spans="1:9">
      <c r="E47" s="56"/>
    </row>
    <row r="48" spans="1:9">
      <c r="A48" s="177" t="s">
        <v>157</v>
      </c>
      <c r="B48" s="183"/>
      <c r="C48" s="186" t="s">
        <v>158</v>
      </c>
      <c r="D48" s="186" t="s">
        <v>159</v>
      </c>
      <c r="E48" s="186" t="s">
        <v>160</v>
      </c>
      <c r="F48" s="177" t="s">
        <v>161</v>
      </c>
      <c r="G48" s="178"/>
      <c r="H48" s="177" t="s">
        <v>162</v>
      </c>
      <c r="I48" s="178"/>
    </row>
    <row r="49" spans="1:9">
      <c r="A49" s="184"/>
      <c r="B49" s="185"/>
      <c r="C49" s="187"/>
      <c r="D49" s="187"/>
      <c r="E49" s="187"/>
      <c r="F49" s="179"/>
      <c r="G49" s="180"/>
      <c r="H49" s="179"/>
      <c r="I49" s="180"/>
    </row>
    <row r="50" spans="1:9">
      <c r="A50" s="51"/>
      <c r="B50" s="52"/>
      <c r="C50" s="57"/>
      <c r="D50" s="57"/>
      <c r="E50" s="57"/>
      <c r="F50" s="51"/>
      <c r="G50" s="52"/>
      <c r="H50" s="51"/>
      <c r="I50" s="52"/>
    </row>
    <row r="51" spans="1:9">
      <c r="A51" s="175" t="s">
        <v>163</v>
      </c>
      <c r="B51" s="176"/>
      <c r="C51" s="57"/>
      <c r="D51" s="57"/>
      <c r="E51" s="57"/>
      <c r="F51" s="51"/>
      <c r="G51" s="52"/>
      <c r="H51" s="51"/>
      <c r="I51" s="52"/>
    </row>
    <row r="52" spans="1:9">
      <c r="A52" s="175"/>
      <c r="B52" s="176"/>
      <c r="C52" s="57"/>
      <c r="D52" s="57"/>
      <c r="E52" s="57"/>
      <c r="F52" s="51"/>
      <c r="G52" s="52"/>
      <c r="H52" s="51"/>
      <c r="I52" s="52"/>
    </row>
    <row r="53" spans="1:9">
      <c r="A53" s="169"/>
      <c r="B53" s="170"/>
      <c r="C53" s="57"/>
      <c r="D53" s="57"/>
      <c r="E53" s="57"/>
      <c r="F53" s="51"/>
      <c r="G53" s="52"/>
      <c r="H53" s="51"/>
      <c r="I53" s="52"/>
    </row>
    <row r="54" spans="1:9">
      <c r="A54" s="169" t="s">
        <v>164</v>
      </c>
      <c r="B54" s="170"/>
      <c r="C54" s="58">
        <v>0</v>
      </c>
      <c r="D54" s="58"/>
      <c r="E54" s="58"/>
      <c r="F54" s="51"/>
      <c r="G54" s="52"/>
      <c r="H54" s="59"/>
      <c r="I54" s="60"/>
    </row>
    <row r="55" spans="1:9">
      <c r="A55" s="169" t="s">
        <v>165</v>
      </c>
      <c r="B55" s="170"/>
      <c r="C55" s="58">
        <v>0</v>
      </c>
      <c r="D55" s="58"/>
      <c r="E55" s="58"/>
      <c r="F55" s="51"/>
      <c r="G55" s="52"/>
      <c r="H55" s="59"/>
      <c r="I55" s="60"/>
    </row>
    <row r="56" spans="1:9">
      <c r="A56" s="188" t="s">
        <v>166</v>
      </c>
      <c r="B56" s="189"/>
      <c r="C56" s="61">
        <v>0</v>
      </c>
      <c r="D56" s="61"/>
      <c r="E56" s="61"/>
      <c r="F56" s="62"/>
      <c r="G56" s="63"/>
      <c r="H56" s="64"/>
      <c r="I56" s="65"/>
    </row>
    <row r="59" spans="1:9">
      <c r="A59" s="66"/>
      <c r="B59" s="66"/>
      <c r="C59" s="66"/>
      <c r="D59" s="66"/>
      <c r="E59" s="66"/>
      <c r="F59" s="66"/>
      <c r="G59" s="66"/>
      <c r="H59" s="66"/>
      <c r="I59" s="66"/>
    </row>
    <row r="60" spans="1:9">
      <c r="A60" s="66"/>
      <c r="B60" s="66"/>
      <c r="C60" s="66"/>
      <c r="D60" s="66"/>
      <c r="E60" s="66"/>
      <c r="F60" s="66"/>
      <c r="G60" s="66"/>
      <c r="H60" s="66"/>
      <c r="I60" s="66"/>
    </row>
    <row r="61" spans="1:9">
      <c r="A61" s="66"/>
      <c r="B61" s="66"/>
      <c r="C61" s="66"/>
      <c r="D61" s="66"/>
      <c r="E61" s="66"/>
      <c r="F61" s="66"/>
      <c r="G61" s="66"/>
      <c r="H61" s="66"/>
      <c r="I61" s="66"/>
    </row>
    <row r="62" spans="1:9">
      <c r="A62" s="66"/>
      <c r="B62" s="66"/>
      <c r="C62" s="66"/>
      <c r="D62" s="66"/>
      <c r="E62" s="66"/>
      <c r="F62" s="66"/>
      <c r="G62" s="66"/>
      <c r="H62" s="66"/>
      <c r="I62" s="66"/>
    </row>
    <row r="63" spans="1:9">
      <c r="A63" s="66"/>
      <c r="B63" s="66"/>
      <c r="C63" s="66"/>
      <c r="D63" s="66"/>
      <c r="E63" s="66"/>
      <c r="F63" s="66"/>
      <c r="G63" s="66"/>
      <c r="H63" s="66"/>
      <c r="I63" s="66"/>
    </row>
    <row r="64" spans="1:9">
      <c r="A64" s="66"/>
      <c r="B64" s="66"/>
      <c r="C64" s="66"/>
      <c r="D64" s="66"/>
      <c r="E64" s="66"/>
      <c r="F64" s="66"/>
      <c r="G64" s="66"/>
      <c r="H64" s="66"/>
      <c r="I64" s="66"/>
    </row>
  </sheetData>
  <mergeCells count="49">
    <mergeCell ref="A54:B54"/>
    <mergeCell ref="A55:B55"/>
    <mergeCell ref="A56:B56"/>
    <mergeCell ref="D48:D49"/>
    <mergeCell ref="E48:E49"/>
    <mergeCell ref="F48:G49"/>
    <mergeCell ref="H48:I49"/>
    <mergeCell ref="A51:B52"/>
    <mergeCell ref="A53:B53"/>
    <mergeCell ref="A43:B43"/>
    <mergeCell ref="A44:B44"/>
    <mergeCell ref="A45:B45"/>
    <mergeCell ref="A46:B46"/>
    <mergeCell ref="A48:B49"/>
    <mergeCell ref="C48:C49"/>
    <mergeCell ref="A42:B42"/>
    <mergeCell ref="A21:B21"/>
    <mergeCell ref="A23:B23"/>
    <mergeCell ref="A24:B24"/>
    <mergeCell ref="A26:B26"/>
    <mergeCell ref="A27:B27"/>
    <mergeCell ref="A28:B29"/>
    <mergeCell ref="A33:B34"/>
    <mergeCell ref="A35:B35"/>
    <mergeCell ref="A36:B36"/>
    <mergeCell ref="A37:B37"/>
    <mergeCell ref="A39:B41"/>
    <mergeCell ref="A20:B20"/>
    <mergeCell ref="H5:H8"/>
    <mergeCell ref="I5:I8"/>
    <mergeCell ref="A10:B10"/>
    <mergeCell ref="A11:B11"/>
    <mergeCell ref="A12:B12"/>
    <mergeCell ref="A13:B13"/>
    <mergeCell ref="A14:B14"/>
    <mergeCell ref="A16:B16"/>
    <mergeCell ref="A17:B17"/>
    <mergeCell ref="A18:B18"/>
    <mergeCell ref="A19:B19"/>
    <mergeCell ref="A1:I1"/>
    <mergeCell ref="A2:I2"/>
    <mergeCell ref="A3:I3"/>
    <mergeCell ref="A4:I4"/>
    <mergeCell ref="A5:B8"/>
    <mergeCell ref="C5:C8"/>
    <mergeCell ref="D5:D8"/>
    <mergeCell ref="E5:E8"/>
    <mergeCell ref="F5:F8"/>
    <mergeCell ref="G5:G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9"/>
  <sheetViews>
    <sheetView workbookViewId="0">
      <selection activeCell="H17" sqref="H17"/>
    </sheetView>
  </sheetViews>
  <sheetFormatPr baseColWidth="10" defaultRowHeight="15"/>
  <cols>
    <col min="2" max="2" width="13.85546875" customWidth="1"/>
    <col min="3" max="3" width="9" customWidth="1"/>
    <col min="4" max="4" width="11.7109375" customWidth="1"/>
    <col min="5" max="5" width="12.140625" customWidth="1"/>
    <col min="6" max="6" width="11" customWidth="1"/>
    <col min="7" max="7" width="9" customWidth="1"/>
    <col min="8" max="8" width="16" customWidth="1"/>
    <col min="9" max="9" width="15.7109375" customWidth="1"/>
    <col min="10" max="10" width="13.5703125" customWidth="1"/>
    <col min="11" max="11" width="11.42578125" customWidth="1"/>
    <col min="12" max="12" width="11.7109375" customWidth="1"/>
  </cols>
  <sheetData>
    <row r="1" spans="1:12" ht="15.75">
      <c r="A1" s="190" t="s">
        <v>122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2"/>
    </row>
    <row r="2" spans="1:12" ht="15.75">
      <c r="A2" s="150" t="s">
        <v>167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2"/>
    </row>
    <row r="3" spans="1:12" ht="15.75">
      <c r="A3" s="150" t="s">
        <v>124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2"/>
    </row>
    <row r="4" spans="1:12" ht="15.75">
      <c r="A4" s="193" t="s">
        <v>3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5"/>
    </row>
    <row r="5" spans="1:12" ht="15" customHeight="1">
      <c r="A5" s="196" t="s">
        <v>168</v>
      </c>
      <c r="B5" s="196"/>
      <c r="C5" s="196" t="s">
        <v>169</v>
      </c>
      <c r="D5" s="196" t="s">
        <v>170</v>
      </c>
      <c r="E5" s="196" t="s">
        <v>171</v>
      </c>
      <c r="F5" s="196" t="s">
        <v>172</v>
      </c>
      <c r="G5" s="196" t="s">
        <v>173</v>
      </c>
      <c r="H5" s="196" t="s">
        <v>174</v>
      </c>
      <c r="I5" s="196" t="s">
        <v>175</v>
      </c>
      <c r="J5" s="196" t="s">
        <v>176</v>
      </c>
      <c r="K5" s="196" t="s">
        <v>177</v>
      </c>
      <c r="L5" s="196" t="s">
        <v>178</v>
      </c>
    </row>
    <row r="6" spans="1:12">
      <c r="A6" s="196"/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</row>
    <row r="7" spans="1:12">
      <c r="A7" s="196"/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</row>
    <row r="8" spans="1:12">
      <c r="A8" s="196"/>
      <c r="B8" s="196"/>
      <c r="C8" s="196"/>
      <c r="D8" s="196"/>
      <c r="E8" s="196"/>
      <c r="F8" s="196"/>
      <c r="G8" s="196"/>
      <c r="H8" s="196"/>
      <c r="I8" s="196"/>
      <c r="J8" s="196"/>
      <c r="K8" s="196"/>
      <c r="L8" s="196"/>
    </row>
    <row r="9" spans="1:12">
      <c r="A9" s="196"/>
      <c r="B9" s="196"/>
      <c r="C9" s="196"/>
      <c r="D9" s="196"/>
      <c r="E9" s="196"/>
      <c r="F9" s="196"/>
      <c r="G9" s="196"/>
      <c r="H9" s="196"/>
      <c r="I9" s="196"/>
      <c r="J9" s="196"/>
      <c r="K9" s="196"/>
      <c r="L9" s="196"/>
    </row>
    <row r="10" spans="1:12">
      <c r="A10" s="196"/>
      <c r="B10" s="196"/>
      <c r="C10" s="196"/>
      <c r="D10" s="196"/>
      <c r="E10" s="196"/>
      <c r="F10" s="196"/>
      <c r="G10" s="196"/>
      <c r="H10" s="196"/>
      <c r="I10" s="196"/>
      <c r="J10" s="196"/>
      <c r="K10" s="196"/>
      <c r="L10" s="196"/>
    </row>
    <row r="11" spans="1:12" ht="4.5" customHeight="1">
      <c r="A11" s="196"/>
      <c r="B11" s="196"/>
      <c r="C11" s="196"/>
      <c r="D11" s="196"/>
      <c r="E11" s="196"/>
      <c r="F11" s="196"/>
      <c r="G11" s="196"/>
      <c r="H11" s="196"/>
      <c r="I11" s="196"/>
      <c r="J11" s="196"/>
      <c r="K11" s="196"/>
      <c r="L11" s="196"/>
    </row>
    <row r="12" spans="1:12">
      <c r="A12" s="51"/>
      <c r="B12" s="52"/>
      <c r="C12" s="57"/>
      <c r="D12" s="57"/>
      <c r="E12" s="57"/>
      <c r="F12" s="57"/>
      <c r="G12" s="57"/>
      <c r="H12" s="57"/>
      <c r="I12" s="57"/>
      <c r="J12" s="57"/>
      <c r="K12" s="57"/>
      <c r="L12" s="57"/>
    </row>
    <row r="13" spans="1:12" ht="15" customHeight="1">
      <c r="A13" s="173" t="s">
        <v>179</v>
      </c>
      <c r="B13" s="174"/>
      <c r="C13" s="197">
        <v>0</v>
      </c>
      <c r="D13" s="197">
        <v>0</v>
      </c>
      <c r="E13" s="197">
        <v>0</v>
      </c>
      <c r="F13" s="197">
        <v>0</v>
      </c>
      <c r="G13" s="197">
        <v>0</v>
      </c>
      <c r="H13" s="197">
        <v>0</v>
      </c>
      <c r="I13" s="197">
        <v>0</v>
      </c>
      <c r="J13" s="197">
        <v>0</v>
      </c>
      <c r="K13" s="197">
        <v>0</v>
      </c>
      <c r="L13" s="197">
        <v>0</v>
      </c>
    </row>
    <row r="14" spans="1:12">
      <c r="A14" s="173"/>
      <c r="B14" s="174"/>
      <c r="C14" s="197"/>
      <c r="D14" s="197"/>
      <c r="E14" s="197"/>
      <c r="F14" s="197"/>
      <c r="G14" s="197"/>
      <c r="H14" s="197"/>
      <c r="I14" s="197"/>
      <c r="J14" s="197"/>
      <c r="K14" s="197"/>
      <c r="L14" s="197"/>
    </row>
    <row r="15" spans="1:12">
      <c r="A15" s="173"/>
      <c r="B15" s="174"/>
      <c r="C15" s="197"/>
      <c r="D15" s="197"/>
      <c r="E15" s="197"/>
      <c r="F15" s="197"/>
      <c r="G15" s="197"/>
      <c r="H15" s="197"/>
      <c r="I15" s="197"/>
      <c r="J15" s="197"/>
      <c r="K15" s="197"/>
      <c r="L15" s="197"/>
    </row>
    <row r="16" spans="1:12">
      <c r="A16" s="198" t="s">
        <v>180</v>
      </c>
      <c r="B16" s="199"/>
      <c r="C16" s="58">
        <v>0</v>
      </c>
      <c r="D16" s="58">
        <v>0</v>
      </c>
      <c r="E16" s="58">
        <v>0</v>
      </c>
      <c r="F16" s="58">
        <v>0</v>
      </c>
      <c r="G16" s="58">
        <v>0</v>
      </c>
      <c r="H16" s="58">
        <v>0</v>
      </c>
      <c r="I16" s="58">
        <v>0</v>
      </c>
      <c r="J16" s="58">
        <v>0</v>
      </c>
      <c r="K16" s="58">
        <v>0</v>
      </c>
      <c r="L16" s="58">
        <v>0</v>
      </c>
    </row>
    <row r="17" spans="1:12">
      <c r="A17" s="198" t="s">
        <v>181</v>
      </c>
      <c r="B17" s="199"/>
      <c r="C17" s="58">
        <v>0</v>
      </c>
      <c r="D17" s="58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8">
        <v>0</v>
      </c>
    </row>
    <row r="18" spans="1:12">
      <c r="A18" s="198" t="s">
        <v>182</v>
      </c>
      <c r="B18" s="199"/>
      <c r="C18" s="58">
        <v>0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</row>
    <row r="19" spans="1:12">
      <c r="A19" s="198" t="s">
        <v>183</v>
      </c>
      <c r="B19" s="199"/>
      <c r="C19" s="58">
        <v>0</v>
      </c>
      <c r="D19" s="58">
        <v>0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  <c r="L19" s="58">
        <v>0</v>
      </c>
    </row>
    <row r="20" spans="1:12">
      <c r="A20" s="51"/>
      <c r="B20" s="52"/>
      <c r="C20" s="57"/>
      <c r="D20" s="57"/>
      <c r="E20" s="57"/>
      <c r="F20" s="57"/>
      <c r="G20" s="57"/>
      <c r="H20" s="57"/>
      <c r="I20" s="57"/>
      <c r="J20" s="57"/>
      <c r="K20" s="57"/>
      <c r="L20" s="57"/>
    </row>
    <row r="21" spans="1:12">
      <c r="A21" s="175" t="s">
        <v>184</v>
      </c>
      <c r="B21" s="200"/>
      <c r="C21" s="197">
        <v>0</v>
      </c>
      <c r="D21" s="197">
        <v>0</v>
      </c>
      <c r="E21" s="197">
        <v>0</v>
      </c>
      <c r="F21" s="197">
        <v>0</v>
      </c>
      <c r="G21" s="197">
        <v>0</v>
      </c>
      <c r="H21" s="197">
        <v>0</v>
      </c>
      <c r="I21" s="197">
        <v>0</v>
      </c>
      <c r="J21" s="197">
        <v>0</v>
      </c>
      <c r="K21" s="197">
        <v>0</v>
      </c>
      <c r="L21" s="197">
        <v>0</v>
      </c>
    </row>
    <row r="22" spans="1:12">
      <c r="A22" s="201"/>
      <c r="B22" s="200"/>
      <c r="C22" s="197"/>
      <c r="D22" s="197"/>
      <c r="E22" s="197"/>
      <c r="F22" s="197"/>
      <c r="G22" s="197"/>
      <c r="H22" s="197"/>
      <c r="I22" s="197"/>
      <c r="J22" s="197"/>
      <c r="K22" s="197"/>
      <c r="L22" s="197"/>
    </row>
    <row r="23" spans="1:12">
      <c r="A23" s="201"/>
      <c r="B23" s="200"/>
      <c r="C23" s="197"/>
      <c r="D23" s="197"/>
      <c r="E23" s="197"/>
      <c r="F23" s="197"/>
      <c r="G23" s="197"/>
      <c r="H23" s="197"/>
      <c r="I23" s="197"/>
      <c r="J23" s="197"/>
      <c r="K23" s="197"/>
      <c r="L23" s="197"/>
    </row>
    <row r="24" spans="1:12">
      <c r="A24" s="202" t="s">
        <v>185</v>
      </c>
      <c r="B24" s="203"/>
      <c r="C24" s="58">
        <v>0</v>
      </c>
      <c r="D24" s="58">
        <v>0</v>
      </c>
      <c r="E24" s="58">
        <v>0</v>
      </c>
      <c r="F24" s="58">
        <v>0</v>
      </c>
      <c r="G24" s="58">
        <v>0</v>
      </c>
      <c r="H24" s="58">
        <v>0</v>
      </c>
      <c r="I24" s="58">
        <v>0</v>
      </c>
      <c r="J24" s="58">
        <v>0</v>
      </c>
      <c r="K24" s="58">
        <v>0</v>
      </c>
      <c r="L24" s="58">
        <v>0</v>
      </c>
    </row>
    <row r="25" spans="1:12">
      <c r="A25" s="202" t="s">
        <v>186</v>
      </c>
      <c r="B25" s="203"/>
      <c r="C25" s="58">
        <v>0</v>
      </c>
      <c r="D25" s="58">
        <v>0</v>
      </c>
      <c r="E25" s="58">
        <v>0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58">
        <v>0</v>
      </c>
      <c r="L25" s="58">
        <v>0</v>
      </c>
    </row>
    <row r="26" spans="1:12">
      <c r="A26" s="202" t="s">
        <v>187</v>
      </c>
      <c r="B26" s="203"/>
      <c r="C26" s="58">
        <v>0</v>
      </c>
      <c r="D26" s="58">
        <v>0</v>
      </c>
      <c r="E26" s="58">
        <v>0</v>
      </c>
      <c r="F26" s="58">
        <v>0</v>
      </c>
      <c r="G26" s="58">
        <v>0</v>
      </c>
      <c r="H26" s="58">
        <v>0</v>
      </c>
      <c r="I26" s="58">
        <v>0</v>
      </c>
      <c r="J26" s="58">
        <v>0</v>
      </c>
      <c r="K26" s="58">
        <v>0</v>
      </c>
      <c r="L26" s="58">
        <v>0</v>
      </c>
    </row>
    <row r="27" spans="1:12">
      <c r="A27" s="202" t="s">
        <v>188</v>
      </c>
      <c r="B27" s="203"/>
      <c r="C27" s="58">
        <v>0</v>
      </c>
      <c r="D27" s="58">
        <v>0</v>
      </c>
      <c r="E27" s="58">
        <v>0</v>
      </c>
      <c r="F27" s="58">
        <v>0</v>
      </c>
      <c r="G27" s="58">
        <v>0</v>
      </c>
      <c r="H27" s="58">
        <v>0</v>
      </c>
      <c r="I27" s="58">
        <v>0</v>
      </c>
      <c r="J27" s="58">
        <v>0</v>
      </c>
      <c r="K27" s="58">
        <v>0</v>
      </c>
      <c r="L27" s="58">
        <v>0</v>
      </c>
    </row>
    <row r="28" spans="1:12">
      <c r="A28" s="51"/>
      <c r="B28" s="52"/>
      <c r="C28" s="57"/>
      <c r="D28" s="57"/>
      <c r="E28" s="57"/>
      <c r="F28" s="57"/>
      <c r="G28" s="57"/>
      <c r="H28" s="57"/>
      <c r="I28" s="57"/>
      <c r="J28" s="57"/>
      <c r="K28" s="57"/>
      <c r="L28" s="57"/>
    </row>
    <row r="29" spans="1:12" ht="15" customHeight="1">
      <c r="A29" s="175" t="s">
        <v>189</v>
      </c>
      <c r="B29" s="176"/>
      <c r="C29" s="197">
        <v>0</v>
      </c>
      <c r="D29" s="197">
        <v>0</v>
      </c>
      <c r="E29" s="197">
        <v>0</v>
      </c>
      <c r="F29" s="197">
        <v>0</v>
      </c>
      <c r="G29" s="197">
        <v>0</v>
      </c>
      <c r="H29" s="197">
        <v>0</v>
      </c>
      <c r="I29" s="197">
        <v>0</v>
      </c>
      <c r="J29" s="197">
        <v>0</v>
      </c>
      <c r="K29" s="197">
        <v>0</v>
      </c>
      <c r="L29" s="197">
        <v>0</v>
      </c>
    </row>
    <row r="30" spans="1:12">
      <c r="A30" s="175"/>
      <c r="B30" s="176"/>
      <c r="C30" s="197"/>
      <c r="D30" s="197"/>
      <c r="E30" s="197"/>
      <c r="F30" s="197"/>
      <c r="G30" s="197"/>
      <c r="H30" s="197"/>
      <c r="I30" s="197"/>
      <c r="J30" s="197"/>
      <c r="K30" s="197"/>
      <c r="L30" s="197"/>
    </row>
    <row r="31" spans="1:12">
      <c r="A31" s="205"/>
      <c r="B31" s="206"/>
      <c r="C31" s="204"/>
      <c r="D31" s="204"/>
      <c r="E31" s="204"/>
      <c r="F31" s="204"/>
      <c r="G31" s="204"/>
      <c r="H31" s="204"/>
      <c r="I31" s="204"/>
      <c r="J31" s="204"/>
      <c r="K31" s="204"/>
      <c r="L31" s="204"/>
    </row>
    <row r="35" spans="1:12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</row>
    <row r="36" spans="1:12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</row>
    <row r="37" spans="1:12">
      <c r="A37" s="66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</row>
    <row r="38" spans="1:12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</row>
    <row r="39" spans="1:12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</row>
  </sheetData>
  <mergeCells count="56">
    <mergeCell ref="L29:L31"/>
    <mergeCell ref="A27:B27"/>
    <mergeCell ref="A29:B31"/>
    <mergeCell ref="C29:C31"/>
    <mergeCell ref="D29:D31"/>
    <mergeCell ref="E29:E31"/>
    <mergeCell ref="F29:F31"/>
    <mergeCell ref="G29:G31"/>
    <mergeCell ref="H29:H31"/>
    <mergeCell ref="I29:I31"/>
    <mergeCell ref="J29:J31"/>
    <mergeCell ref="K29:K31"/>
    <mergeCell ref="J21:J23"/>
    <mergeCell ref="K21:K23"/>
    <mergeCell ref="L21:L23"/>
    <mergeCell ref="A24:B24"/>
    <mergeCell ref="A25:B25"/>
    <mergeCell ref="H21:H23"/>
    <mergeCell ref="I21:I23"/>
    <mergeCell ref="A26:B26"/>
    <mergeCell ref="D21:D23"/>
    <mergeCell ref="E21:E23"/>
    <mergeCell ref="F21:F23"/>
    <mergeCell ref="G21:G23"/>
    <mergeCell ref="C21:C23"/>
    <mergeCell ref="A16:B16"/>
    <mergeCell ref="A17:B17"/>
    <mergeCell ref="A18:B18"/>
    <mergeCell ref="A19:B19"/>
    <mergeCell ref="A21:B23"/>
    <mergeCell ref="G13:G15"/>
    <mergeCell ref="H13:H15"/>
    <mergeCell ref="I13:I15"/>
    <mergeCell ref="J13:J15"/>
    <mergeCell ref="K13:K15"/>
    <mergeCell ref="L13:L15"/>
    <mergeCell ref="H5:H11"/>
    <mergeCell ref="I5:I11"/>
    <mergeCell ref="J5:J11"/>
    <mergeCell ref="K5:K11"/>
    <mergeCell ref="L5:L11"/>
    <mergeCell ref="A13:B15"/>
    <mergeCell ref="C13:C15"/>
    <mergeCell ref="D13:D15"/>
    <mergeCell ref="E13:E15"/>
    <mergeCell ref="F13:F15"/>
    <mergeCell ref="A1:L1"/>
    <mergeCell ref="A2:L2"/>
    <mergeCell ref="A3:L3"/>
    <mergeCell ref="A4:L4"/>
    <mergeCell ref="A5:B11"/>
    <mergeCell ref="C5:C11"/>
    <mergeCell ref="D5:D11"/>
    <mergeCell ref="E5:E11"/>
    <mergeCell ref="F5:F11"/>
    <mergeCell ref="G5:G1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92"/>
  <sheetViews>
    <sheetView topLeftCell="A100" workbookViewId="0">
      <selection activeCell="C14" sqref="C14"/>
    </sheetView>
  </sheetViews>
  <sheetFormatPr baseColWidth="10" defaultRowHeight="15"/>
  <cols>
    <col min="1" max="1" width="2" customWidth="1"/>
    <col min="2" max="2" width="59.7109375" customWidth="1"/>
    <col min="3" max="3" width="17" bestFit="1" customWidth="1"/>
    <col min="4" max="5" width="13.85546875" bestFit="1" customWidth="1"/>
  </cols>
  <sheetData>
    <row r="1" spans="1:5">
      <c r="A1" s="207" t="s">
        <v>190</v>
      </c>
      <c r="B1" s="208"/>
      <c r="C1" s="208"/>
      <c r="D1" s="208"/>
      <c r="E1" s="209"/>
    </row>
    <row r="2" spans="1:5">
      <c r="A2" s="210" t="s">
        <v>191</v>
      </c>
      <c r="B2" s="211"/>
      <c r="C2" s="211"/>
      <c r="D2" s="211"/>
      <c r="E2" s="212"/>
    </row>
    <row r="3" spans="1:5">
      <c r="A3" s="210" t="s">
        <v>192</v>
      </c>
      <c r="B3" s="211"/>
      <c r="C3" s="211"/>
      <c r="D3" s="211"/>
      <c r="E3" s="212"/>
    </row>
    <row r="4" spans="1:5" ht="15.75" thickBot="1">
      <c r="A4" s="213" t="s">
        <v>3</v>
      </c>
      <c r="B4" s="214"/>
      <c r="C4" s="214"/>
      <c r="D4" s="214"/>
      <c r="E4" s="215"/>
    </row>
    <row r="5" spans="1:5" ht="15.75" thickBot="1">
      <c r="A5" s="67"/>
      <c r="B5" s="67"/>
      <c r="C5" s="68"/>
      <c r="D5" s="68"/>
      <c r="E5" s="68"/>
    </row>
    <row r="6" spans="1:5">
      <c r="A6" s="216" t="s">
        <v>193</v>
      </c>
      <c r="B6" s="217"/>
      <c r="C6" s="69" t="s">
        <v>194</v>
      </c>
      <c r="D6" s="220" t="s">
        <v>195</v>
      </c>
      <c r="E6" s="69" t="s">
        <v>196</v>
      </c>
    </row>
    <row r="7" spans="1:5" ht="15.75" thickBot="1">
      <c r="A7" s="218"/>
      <c r="B7" s="219"/>
      <c r="C7" s="70" t="s">
        <v>197</v>
      </c>
      <c r="D7" s="221"/>
      <c r="E7" s="70" t="s">
        <v>198</v>
      </c>
    </row>
    <row r="8" spans="1:5">
      <c r="A8" s="71"/>
      <c r="B8" s="72"/>
      <c r="C8" s="73"/>
      <c r="D8" s="73"/>
      <c r="E8" s="73"/>
    </row>
    <row r="9" spans="1:5">
      <c r="A9" s="71"/>
      <c r="B9" s="74" t="s">
        <v>199</v>
      </c>
      <c r="C9" s="75">
        <f>+C10+C11+C12</f>
        <v>19563980214</v>
      </c>
      <c r="D9" s="75">
        <f t="shared" ref="D9:E9" si="0">+D10+D11+D12</f>
        <v>13075593012.9</v>
      </c>
      <c r="E9" s="75">
        <f t="shared" si="0"/>
        <v>13075593012.9</v>
      </c>
    </row>
    <row r="10" spans="1:5">
      <c r="A10" s="71"/>
      <c r="B10" s="76" t="s">
        <v>200</v>
      </c>
      <c r="C10" s="73">
        <v>9629030696</v>
      </c>
      <c r="D10" s="73">
        <v>5991310051.8100004</v>
      </c>
      <c r="E10" s="73">
        <v>5991310051.8100004</v>
      </c>
    </row>
    <row r="11" spans="1:5">
      <c r="A11" s="71"/>
      <c r="B11" s="76" t="s">
        <v>201</v>
      </c>
      <c r="C11" s="73">
        <v>9961961261</v>
      </c>
      <c r="D11" s="73">
        <v>6404721126.8999996</v>
      </c>
      <c r="E11" s="73">
        <v>6404721126.8999996</v>
      </c>
    </row>
    <row r="12" spans="1:5">
      <c r="A12" s="71"/>
      <c r="B12" s="76" t="s">
        <v>202</v>
      </c>
      <c r="C12" s="73">
        <f>C48</f>
        <v>-27011743</v>
      </c>
      <c r="D12" s="73">
        <f>D48</f>
        <v>679561834.19000006</v>
      </c>
      <c r="E12" s="73">
        <f>E48</f>
        <v>679561834.19000006</v>
      </c>
    </row>
    <row r="13" spans="1:5">
      <c r="A13" s="77"/>
      <c r="B13" s="74"/>
      <c r="C13" s="73"/>
      <c r="D13" s="73"/>
      <c r="E13" s="73"/>
    </row>
    <row r="14" spans="1:5">
      <c r="A14" s="77"/>
      <c r="B14" s="74" t="s">
        <v>203</v>
      </c>
      <c r="C14" s="75">
        <f>+C15+C16</f>
        <v>19563980214</v>
      </c>
      <c r="D14" s="75">
        <f t="shared" ref="D14:E14" si="1">+D15+D16</f>
        <v>11742522893.32</v>
      </c>
      <c r="E14" s="75">
        <f t="shared" si="1"/>
        <v>11573446008.610001</v>
      </c>
    </row>
    <row r="15" spans="1:5">
      <c r="A15" s="71"/>
      <c r="B15" s="76" t="s">
        <v>204</v>
      </c>
      <c r="C15" s="73">
        <f>9629030696-C45</f>
        <v>9602018953</v>
      </c>
      <c r="D15" s="73">
        <f>6259646503.84-D45</f>
        <v>6250112782.71</v>
      </c>
      <c r="E15" s="73">
        <f>6091364805.29-E45</f>
        <v>6081831084.1599998</v>
      </c>
    </row>
    <row r="16" spans="1:5">
      <c r="A16" s="71"/>
      <c r="B16" s="76" t="s">
        <v>205</v>
      </c>
      <c r="C16" s="73">
        <f>9961961261-C46</f>
        <v>9961961261</v>
      </c>
      <c r="D16" s="73">
        <f>5492410110.61-D46</f>
        <v>5492410110.6099997</v>
      </c>
      <c r="E16" s="73">
        <f>5491614924.45-E46</f>
        <v>5491614924.4499998</v>
      </c>
    </row>
    <row r="17" spans="1:5">
      <c r="A17" s="71"/>
      <c r="B17" s="72"/>
      <c r="C17" s="73"/>
      <c r="D17" s="73"/>
      <c r="E17" s="73"/>
    </row>
    <row r="18" spans="1:5">
      <c r="A18" s="78"/>
      <c r="B18" s="79" t="s">
        <v>206</v>
      </c>
      <c r="C18" s="80"/>
      <c r="D18" s="75">
        <f>+D19+D20</f>
        <v>1157516034.8299999</v>
      </c>
      <c r="E18" s="75">
        <f>+E19+E20</f>
        <v>1156278996.8099999</v>
      </c>
    </row>
    <row r="19" spans="1:5">
      <c r="A19" s="71"/>
      <c r="B19" s="76" t="s">
        <v>207</v>
      </c>
      <c r="C19" s="80"/>
      <c r="D19" s="73">
        <v>772395420.79999995</v>
      </c>
      <c r="E19" s="73">
        <v>771392506.75999999</v>
      </c>
    </row>
    <row r="20" spans="1:5" ht="22.5">
      <c r="A20" s="71"/>
      <c r="B20" s="76" t="s">
        <v>208</v>
      </c>
      <c r="C20" s="80"/>
      <c r="D20" s="73">
        <v>385120614.02999997</v>
      </c>
      <c r="E20" s="73">
        <v>384886490.05000001</v>
      </c>
    </row>
    <row r="21" spans="1:5">
      <c r="A21" s="71"/>
      <c r="B21" s="72"/>
      <c r="C21" s="73"/>
      <c r="D21" s="73"/>
      <c r="E21" s="73"/>
    </row>
    <row r="22" spans="1:5">
      <c r="A22" s="226"/>
      <c r="B22" s="74" t="s">
        <v>209</v>
      </c>
      <c r="C22" s="81">
        <f>+C9-C14+C18</f>
        <v>0</v>
      </c>
      <c r="D22" s="81">
        <f t="shared" ref="D22:E22" si="2">+D9-D14+D18</f>
        <v>2490586154.4099998</v>
      </c>
      <c r="E22" s="81">
        <f t="shared" si="2"/>
        <v>2658426001.099999</v>
      </c>
    </row>
    <row r="23" spans="1:5">
      <c r="A23" s="226"/>
      <c r="B23" s="74"/>
      <c r="C23" s="82"/>
      <c r="D23" s="82"/>
      <c r="E23" s="82"/>
    </row>
    <row r="24" spans="1:5">
      <c r="A24" s="226"/>
      <c r="B24" s="74" t="s">
        <v>210</v>
      </c>
      <c r="C24" s="81">
        <f>+C22-C12</f>
        <v>27011743</v>
      </c>
      <c r="D24" s="81">
        <f t="shared" ref="D24:E24" si="3">+D22-D12</f>
        <v>1811024320.2199998</v>
      </c>
      <c r="E24" s="81">
        <f t="shared" si="3"/>
        <v>1978864166.9099989</v>
      </c>
    </row>
    <row r="25" spans="1:5">
      <c r="A25" s="226"/>
      <c r="B25" s="74"/>
      <c r="C25" s="82"/>
      <c r="D25" s="82"/>
      <c r="E25" s="82"/>
    </row>
    <row r="26" spans="1:5" ht="22.5">
      <c r="A26" s="71"/>
      <c r="B26" s="74" t="s">
        <v>211</v>
      </c>
      <c r="C26" s="75">
        <f>+C24-C18</f>
        <v>27011743</v>
      </c>
      <c r="D26" s="75">
        <f t="shared" ref="D26:E26" si="4">+D24-D18</f>
        <v>653508285.38999987</v>
      </c>
      <c r="E26" s="75">
        <f t="shared" si="4"/>
        <v>822585170.09999895</v>
      </c>
    </row>
    <row r="27" spans="1:5" ht="15.75" thickBot="1">
      <c r="A27" s="83"/>
      <c r="B27" s="84"/>
      <c r="C27" s="85"/>
      <c r="D27" s="85"/>
      <c r="E27" s="85"/>
    </row>
    <row r="28" spans="1:5" ht="15.75" thickBot="1">
      <c r="A28" s="227"/>
      <c r="B28" s="227"/>
      <c r="C28" s="227"/>
      <c r="D28" s="227"/>
      <c r="E28" s="227"/>
    </row>
    <row r="29" spans="1:5" ht="15.75" thickBot="1">
      <c r="A29" s="228" t="s">
        <v>4</v>
      </c>
      <c r="B29" s="229"/>
      <c r="C29" s="86" t="s">
        <v>212</v>
      </c>
      <c r="D29" s="86" t="s">
        <v>195</v>
      </c>
      <c r="E29" s="86" t="s">
        <v>213</v>
      </c>
    </row>
    <row r="30" spans="1:5">
      <c r="A30" s="71"/>
      <c r="B30" s="72"/>
      <c r="C30" s="73"/>
      <c r="D30" s="73"/>
      <c r="E30" s="73"/>
    </row>
    <row r="31" spans="1:5">
      <c r="A31" s="230"/>
      <c r="B31" s="74" t="s">
        <v>214</v>
      </c>
      <c r="C31" s="81">
        <f>+C32+C33</f>
        <v>251160576</v>
      </c>
      <c r="D31" s="81">
        <f t="shared" ref="D31:E31" si="5">+D32+D33</f>
        <v>75731683.640000001</v>
      </c>
      <c r="E31" s="81">
        <f t="shared" si="5"/>
        <v>75731683.640000001</v>
      </c>
    </row>
    <row r="32" spans="1:5">
      <c r="A32" s="230"/>
      <c r="B32" s="76" t="s">
        <v>215</v>
      </c>
      <c r="C32" s="82">
        <v>251160576</v>
      </c>
      <c r="D32" s="82">
        <v>75731683.640000001</v>
      </c>
      <c r="E32" s="82">
        <v>75731683.640000001</v>
      </c>
    </row>
    <row r="33" spans="1:5">
      <c r="A33" s="230"/>
      <c r="B33" s="76" t="s">
        <v>216</v>
      </c>
      <c r="C33" s="82">
        <v>0</v>
      </c>
      <c r="D33" s="82">
        <v>0</v>
      </c>
      <c r="E33" s="82">
        <v>0</v>
      </c>
    </row>
    <row r="34" spans="1:5">
      <c r="A34" s="77"/>
      <c r="B34" s="74"/>
      <c r="C34" s="73"/>
      <c r="D34" s="73"/>
      <c r="E34" s="73"/>
    </row>
    <row r="35" spans="1:5">
      <c r="A35" s="77"/>
      <c r="B35" s="74" t="s">
        <v>217</v>
      </c>
      <c r="C35" s="75">
        <f>+C26+C31</f>
        <v>278172319</v>
      </c>
      <c r="D35" s="75">
        <f t="shared" ref="D35:E35" si="6">+D26+D31</f>
        <v>729239969.02999985</v>
      </c>
      <c r="E35" s="75">
        <f t="shared" si="6"/>
        <v>898316853.73999894</v>
      </c>
    </row>
    <row r="36" spans="1:5" ht="15.75" thickBot="1">
      <c r="A36" s="87"/>
      <c r="B36" s="84"/>
      <c r="C36" s="88"/>
      <c r="D36" s="88"/>
      <c r="E36" s="88"/>
    </row>
    <row r="37" spans="1:5" ht="15.75" thickBot="1">
      <c r="C37" s="89"/>
      <c r="D37" s="89"/>
      <c r="E37" s="89"/>
    </row>
    <row r="38" spans="1:5">
      <c r="A38" s="216" t="s">
        <v>4</v>
      </c>
      <c r="B38" s="217"/>
      <c r="C38" s="220" t="s">
        <v>218</v>
      </c>
      <c r="D38" s="222" t="s">
        <v>195</v>
      </c>
      <c r="E38" s="90" t="s">
        <v>196</v>
      </c>
    </row>
    <row r="39" spans="1:5" ht="15.75" thickBot="1">
      <c r="A39" s="218"/>
      <c r="B39" s="219"/>
      <c r="C39" s="221"/>
      <c r="D39" s="223"/>
      <c r="E39" s="91" t="s">
        <v>213</v>
      </c>
    </row>
    <row r="40" spans="1:5">
      <c r="A40" s="92"/>
      <c r="B40" s="93"/>
      <c r="C40" s="94"/>
      <c r="D40" s="94"/>
      <c r="E40" s="94"/>
    </row>
    <row r="41" spans="1:5">
      <c r="A41" s="95"/>
      <c r="B41" s="96" t="s">
        <v>219</v>
      </c>
      <c r="C41" s="97">
        <f>+C42+C43</f>
        <v>0</v>
      </c>
      <c r="D41" s="97">
        <f t="shared" ref="D41:E41" si="7">+D42+D43</f>
        <v>689095555.32000005</v>
      </c>
      <c r="E41" s="97">
        <f t="shared" si="7"/>
        <v>689095555.32000005</v>
      </c>
    </row>
    <row r="42" spans="1:5">
      <c r="A42" s="231"/>
      <c r="B42" s="98" t="s">
        <v>220</v>
      </c>
      <c r="C42" s="99">
        <v>0</v>
      </c>
      <c r="D42" s="99">
        <v>689095555.32000005</v>
      </c>
      <c r="E42" s="99">
        <v>689095555.32000005</v>
      </c>
    </row>
    <row r="43" spans="1:5" ht="22.5">
      <c r="A43" s="231"/>
      <c r="B43" s="76" t="s">
        <v>221</v>
      </c>
      <c r="C43" s="99">
        <v>0</v>
      </c>
      <c r="D43" s="99">
        <v>0</v>
      </c>
      <c r="E43" s="99">
        <v>0</v>
      </c>
    </row>
    <row r="44" spans="1:5">
      <c r="A44" s="232"/>
      <c r="B44" s="96" t="s">
        <v>222</v>
      </c>
      <c r="C44" s="100">
        <f>+C45+C46</f>
        <v>27011743</v>
      </c>
      <c r="D44" s="100">
        <f t="shared" ref="D44:E44" si="8">+D45+D46</f>
        <v>9533721.1300000008</v>
      </c>
      <c r="E44" s="100">
        <f t="shared" si="8"/>
        <v>9533721.1300000008</v>
      </c>
    </row>
    <row r="45" spans="1:5">
      <c r="A45" s="232"/>
      <c r="B45" s="98" t="s">
        <v>223</v>
      </c>
      <c r="C45" s="99">
        <v>27011743</v>
      </c>
      <c r="D45" s="99">
        <v>9533721.1300000008</v>
      </c>
      <c r="E45" s="99">
        <v>9533721.1300000008</v>
      </c>
    </row>
    <row r="46" spans="1:5">
      <c r="A46" s="232"/>
      <c r="B46" s="98" t="s">
        <v>224</v>
      </c>
      <c r="C46" s="99">
        <v>0</v>
      </c>
      <c r="D46" s="99">
        <v>0</v>
      </c>
      <c r="E46" s="99">
        <v>0</v>
      </c>
    </row>
    <row r="47" spans="1:5">
      <c r="A47" s="95"/>
      <c r="B47" s="96"/>
      <c r="C47" s="94"/>
      <c r="D47" s="94"/>
      <c r="E47" s="94"/>
    </row>
    <row r="48" spans="1:5">
      <c r="A48" s="232"/>
      <c r="B48" s="96" t="s">
        <v>225</v>
      </c>
      <c r="C48" s="100">
        <f>+C41-C44</f>
        <v>-27011743</v>
      </c>
      <c r="D48" s="100">
        <f t="shared" ref="D48:E48" si="9">+D41-D44</f>
        <v>679561834.19000006</v>
      </c>
      <c r="E48" s="100">
        <f t="shared" si="9"/>
        <v>679561834.19000006</v>
      </c>
    </row>
    <row r="49" spans="1:5" ht="15.75" thickBot="1">
      <c r="A49" s="233"/>
      <c r="B49" s="101"/>
      <c r="C49" s="102"/>
      <c r="D49" s="102"/>
      <c r="E49" s="102"/>
    </row>
    <row r="50" spans="1:5" ht="15.75" thickBot="1">
      <c r="C50" s="89"/>
      <c r="D50" s="89"/>
      <c r="E50" s="89"/>
    </row>
    <row r="51" spans="1:5">
      <c r="A51" s="216" t="s">
        <v>4</v>
      </c>
      <c r="B51" s="217"/>
      <c r="C51" s="90" t="s">
        <v>194</v>
      </c>
      <c r="D51" s="222" t="s">
        <v>195</v>
      </c>
      <c r="E51" s="90" t="s">
        <v>196</v>
      </c>
    </row>
    <row r="52" spans="1:5" ht="15.75" thickBot="1">
      <c r="A52" s="218"/>
      <c r="B52" s="219"/>
      <c r="C52" s="91" t="s">
        <v>212</v>
      </c>
      <c r="D52" s="223"/>
      <c r="E52" s="91" t="s">
        <v>213</v>
      </c>
    </row>
    <row r="53" spans="1:5">
      <c r="A53" s="224"/>
      <c r="B53" s="225"/>
      <c r="C53" s="94"/>
      <c r="D53" s="94"/>
      <c r="E53" s="94"/>
    </row>
    <row r="54" spans="1:5">
      <c r="A54" s="231"/>
      <c r="B54" s="234" t="s">
        <v>226</v>
      </c>
      <c r="C54" s="235">
        <f>C10</f>
        <v>9629030696</v>
      </c>
      <c r="D54" s="235">
        <f t="shared" ref="D54:E54" si="10">D10</f>
        <v>5991310051.8100004</v>
      </c>
      <c r="E54" s="235">
        <f t="shared" si="10"/>
        <v>5991310051.8100004</v>
      </c>
    </row>
    <row r="55" spans="1:5">
      <c r="A55" s="231"/>
      <c r="B55" s="234"/>
      <c r="C55" s="235"/>
      <c r="D55" s="235"/>
      <c r="E55" s="235"/>
    </row>
    <row r="56" spans="1:5" ht="22.5">
      <c r="A56" s="231"/>
      <c r="B56" s="103" t="s">
        <v>227</v>
      </c>
      <c r="C56" s="99">
        <f>+C57-C58</f>
        <v>-27011743</v>
      </c>
      <c r="D56" s="99">
        <f t="shared" ref="D56:E56" si="11">+D57-D58</f>
        <v>679561834.19000006</v>
      </c>
      <c r="E56" s="99">
        <f t="shared" si="11"/>
        <v>679561834.19000006</v>
      </c>
    </row>
    <row r="57" spans="1:5">
      <c r="A57" s="231"/>
      <c r="B57" s="76" t="s">
        <v>220</v>
      </c>
      <c r="C57" s="99">
        <f>C42</f>
        <v>0</v>
      </c>
      <c r="D57" s="99">
        <f t="shared" ref="D57:E57" si="12">D42</f>
        <v>689095555.32000005</v>
      </c>
      <c r="E57" s="99">
        <f t="shared" si="12"/>
        <v>689095555.32000005</v>
      </c>
    </row>
    <row r="58" spans="1:5">
      <c r="A58" s="231"/>
      <c r="B58" s="98" t="s">
        <v>223</v>
      </c>
      <c r="C58" s="99">
        <f>C45</f>
        <v>27011743</v>
      </c>
      <c r="D58" s="99">
        <f t="shared" ref="D58:E58" si="13">D45</f>
        <v>9533721.1300000008</v>
      </c>
      <c r="E58" s="99">
        <f t="shared" si="13"/>
        <v>9533721.1300000008</v>
      </c>
    </row>
    <row r="59" spans="1:5">
      <c r="A59" s="231"/>
      <c r="B59" s="104"/>
      <c r="C59" s="99"/>
      <c r="D59" s="99"/>
      <c r="E59" s="99"/>
    </row>
    <row r="60" spans="1:5">
      <c r="A60" s="92"/>
      <c r="B60" s="104" t="s">
        <v>204</v>
      </c>
      <c r="C60" s="94">
        <f>C15</f>
        <v>9602018953</v>
      </c>
      <c r="D60" s="94">
        <f t="shared" ref="D60:E60" si="14">D15</f>
        <v>6250112782.71</v>
      </c>
      <c r="E60" s="94">
        <f t="shared" si="14"/>
        <v>6081831084.1599998</v>
      </c>
    </row>
    <row r="61" spans="1:5">
      <c r="A61" s="92"/>
      <c r="B61" s="104"/>
      <c r="C61" s="94"/>
      <c r="D61" s="94"/>
      <c r="E61" s="94"/>
    </row>
    <row r="62" spans="1:5">
      <c r="A62" s="92"/>
      <c r="B62" s="105" t="s">
        <v>207</v>
      </c>
      <c r="C62" s="106"/>
      <c r="D62" s="94">
        <f>D19</f>
        <v>772395420.79999995</v>
      </c>
      <c r="E62" s="94">
        <f>E19</f>
        <v>771392506.75999999</v>
      </c>
    </row>
    <row r="63" spans="1:5">
      <c r="A63" s="92"/>
      <c r="B63" s="104"/>
      <c r="C63" s="94"/>
      <c r="D63" s="94"/>
      <c r="E63" s="94"/>
    </row>
    <row r="64" spans="1:5" ht="22.5">
      <c r="A64" s="232"/>
      <c r="B64" s="107" t="s">
        <v>228</v>
      </c>
      <c r="C64" s="100">
        <f>+C54+C56-C60+C62</f>
        <v>0</v>
      </c>
      <c r="D64" s="100">
        <f t="shared" ref="D64:E64" si="15">+D54+D56-D60+D62</f>
        <v>1193154524.0899999</v>
      </c>
      <c r="E64" s="100">
        <f t="shared" si="15"/>
        <v>1360433308.6000001</v>
      </c>
    </row>
    <row r="65" spans="1:5">
      <c r="A65" s="232"/>
      <c r="B65" s="108"/>
      <c r="C65" s="100"/>
      <c r="D65" s="100"/>
      <c r="E65" s="100"/>
    </row>
    <row r="66" spans="1:5" ht="22.5">
      <c r="A66" s="232"/>
      <c r="B66" s="107" t="s">
        <v>229</v>
      </c>
      <c r="C66" s="100">
        <f>+C64-C56</f>
        <v>27011743</v>
      </c>
      <c r="D66" s="100">
        <f t="shared" ref="D66:E66" si="16">+D64-D56</f>
        <v>513592689.89999986</v>
      </c>
      <c r="E66" s="100">
        <f t="shared" si="16"/>
        <v>680871474.41000009</v>
      </c>
    </row>
    <row r="67" spans="1:5" ht="15.75" thickBot="1">
      <c r="A67" s="233"/>
      <c r="B67" s="109"/>
      <c r="C67" s="102"/>
      <c r="D67" s="102"/>
      <c r="E67" s="102"/>
    </row>
    <row r="68" spans="1:5" ht="15.75" thickBot="1">
      <c r="C68" s="89"/>
      <c r="D68" s="89"/>
      <c r="E68" s="89"/>
    </row>
    <row r="69" spans="1:5">
      <c r="A69" s="216" t="s">
        <v>4</v>
      </c>
      <c r="B69" s="217"/>
      <c r="C69" s="220" t="s">
        <v>218</v>
      </c>
      <c r="D69" s="222" t="s">
        <v>195</v>
      </c>
      <c r="E69" s="90" t="s">
        <v>196</v>
      </c>
    </row>
    <row r="70" spans="1:5" ht="15.75" thickBot="1">
      <c r="A70" s="218"/>
      <c r="B70" s="219"/>
      <c r="C70" s="221"/>
      <c r="D70" s="223"/>
      <c r="E70" s="91" t="s">
        <v>213</v>
      </c>
    </row>
    <row r="71" spans="1:5">
      <c r="A71" s="224"/>
      <c r="B71" s="225"/>
      <c r="C71" s="94"/>
      <c r="D71" s="94"/>
      <c r="E71" s="94"/>
    </row>
    <row r="72" spans="1:5">
      <c r="A72" s="231"/>
      <c r="B72" s="234" t="s">
        <v>201</v>
      </c>
      <c r="C72" s="235">
        <f>C11</f>
        <v>9961961261</v>
      </c>
      <c r="D72" s="235">
        <f t="shared" ref="D72:E72" si="17">D11</f>
        <v>6404721126.8999996</v>
      </c>
      <c r="E72" s="235">
        <f t="shared" si="17"/>
        <v>6404721126.8999996</v>
      </c>
    </row>
    <row r="73" spans="1:5">
      <c r="A73" s="231"/>
      <c r="B73" s="234"/>
      <c r="C73" s="235"/>
      <c r="D73" s="235"/>
      <c r="E73" s="235"/>
    </row>
    <row r="74" spans="1:5" ht="22.5">
      <c r="A74" s="231"/>
      <c r="B74" s="110" t="s">
        <v>230</v>
      </c>
      <c r="C74" s="99">
        <f>+C75-C76</f>
        <v>0</v>
      </c>
      <c r="D74" s="99">
        <f t="shared" ref="D74:E74" si="18">+D75-D76</f>
        <v>0</v>
      </c>
      <c r="E74" s="99">
        <f t="shared" si="18"/>
        <v>0</v>
      </c>
    </row>
    <row r="75" spans="1:5" ht="22.5">
      <c r="A75" s="231"/>
      <c r="B75" s="76" t="s">
        <v>221</v>
      </c>
      <c r="C75" s="99">
        <f>C43</f>
        <v>0</v>
      </c>
      <c r="D75" s="99">
        <f t="shared" ref="D75:E75" si="19">D43</f>
        <v>0</v>
      </c>
      <c r="E75" s="99">
        <f t="shared" si="19"/>
        <v>0</v>
      </c>
    </row>
    <row r="76" spans="1:5">
      <c r="A76" s="231"/>
      <c r="B76" s="98" t="s">
        <v>224</v>
      </c>
      <c r="C76" s="99">
        <f>C46</f>
        <v>0</v>
      </c>
      <c r="D76" s="99">
        <f t="shared" ref="D76:E76" si="20">D46</f>
        <v>0</v>
      </c>
      <c r="E76" s="99">
        <f t="shared" si="20"/>
        <v>0</v>
      </c>
    </row>
    <row r="77" spans="1:5">
      <c r="A77" s="231"/>
      <c r="B77" s="104"/>
      <c r="C77" s="99"/>
      <c r="D77" s="99"/>
      <c r="E77" s="99"/>
    </row>
    <row r="78" spans="1:5">
      <c r="A78" s="92"/>
      <c r="B78" s="104" t="s">
        <v>231</v>
      </c>
      <c r="C78" s="94">
        <f>C16</f>
        <v>9961961261</v>
      </c>
      <c r="D78" s="94">
        <f t="shared" ref="D78:E78" si="21">D16</f>
        <v>5492410110.6099997</v>
      </c>
      <c r="E78" s="94">
        <f t="shared" si="21"/>
        <v>5491614924.4499998</v>
      </c>
    </row>
    <row r="79" spans="1:5">
      <c r="A79" s="92"/>
      <c r="B79" s="104"/>
      <c r="C79" s="94"/>
      <c r="D79" s="94"/>
      <c r="E79" s="94"/>
    </row>
    <row r="80" spans="1:5" ht="22.5">
      <c r="A80" s="92"/>
      <c r="B80" s="110" t="s">
        <v>208</v>
      </c>
      <c r="C80" s="106"/>
      <c r="D80" s="94">
        <f>D20</f>
        <v>385120614.02999997</v>
      </c>
      <c r="E80" s="94">
        <f>E20</f>
        <v>384886490.05000001</v>
      </c>
    </row>
    <row r="81" spans="1:5">
      <c r="A81" s="92"/>
      <c r="B81" s="104"/>
      <c r="C81" s="94"/>
      <c r="D81" s="94"/>
      <c r="E81" s="94"/>
    </row>
    <row r="82" spans="1:5" ht="22.5">
      <c r="A82" s="232"/>
      <c r="B82" s="107" t="s">
        <v>232</v>
      </c>
      <c r="C82" s="100">
        <f>+C72+C74-C78+C80</f>
        <v>0</v>
      </c>
      <c r="D82" s="100">
        <f t="shared" ref="D82:E82" si="22">+D72+D74-D78+D80</f>
        <v>1297431630.3199999</v>
      </c>
      <c r="E82" s="100">
        <f t="shared" si="22"/>
        <v>1297992692.4999998</v>
      </c>
    </row>
    <row r="83" spans="1:5">
      <c r="A83" s="232"/>
      <c r="B83" s="108"/>
      <c r="C83" s="100"/>
      <c r="D83" s="100"/>
      <c r="E83" s="100"/>
    </row>
    <row r="84" spans="1:5" ht="22.5">
      <c r="A84" s="232"/>
      <c r="B84" s="107" t="s">
        <v>233</v>
      </c>
      <c r="C84" s="100">
        <f>+C82-C74</f>
        <v>0</v>
      </c>
      <c r="D84" s="100">
        <f t="shared" ref="D84:E84" si="23">+D82-D74</f>
        <v>1297431630.3199999</v>
      </c>
      <c r="E84" s="100">
        <f t="shared" si="23"/>
        <v>1297992692.4999998</v>
      </c>
    </row>
    <row r="85" spans="1:5" ht="15.75" thickBot="1">
      <c r="A85" s="233"/>
      <c r="B85" s="109"/>
      <c r="C85" s="102"/>
      <c r="D85" s="102"/>
      <c r="E85" s="102"/>
    </row>
    <row r="86" spans="1:5">
      <c r="C86" s="89"/>
      <c r="D86" s="89"/>
      <c r="E86" s="89"/>
    </row>
    <row r="87" spans="1:5">
      <c r="C87" s="89"/>
      <c r="D87" s="89"/>
      <c r="E87" s="89"/>
    </row>
    <row r="88" spans="1:5">
      <c r="B88" s="111"/>
      <c r="C88" s="112"/>
      <c r="D88" s="112"/>
      <c r="E88" s="112"/>
    </row>
    <row r="89" spans="1:5">
      <c r="B89" s="112"/>
      <c r="C89" s="112"/>
      <c r="D89" s="112"/>
      <c r="E89" s="112"/>
    </row>
    <row r="90" spans="1:5">
      <c r="B90" s="236"/>
      <c r="C90" s="236"/>
      <c r="D90" s="236"/>
      <c r="E90" s="236"/>
    </row>
    <row r="91" spans="1:5">
      <c r="B91" s="113" t="s">
        <v>234</v>
      </c>
      <c r="C91" s="114" t="s">
        <v>236</v>
      </c>
      <c r="D91" s="115"/>
      <c r="E91" s="115"/>
    </row>
    <row r="92" spans="1:5">
      <c r="B92" s="113" t="s">
        <v>235</v>
      </c>
      <c r="C92" s="113" t="s">
        <v>237</v>
      </c>
      <c r="D92" s="116"/>
      <c r="E92" s="116"/>
    </row>
  </sheetData>
  <mergeCells count="38">
    <mergeCell ref="A82:A85"/>
    <mergeCell ref="B90:E90"/>
    <mergeCell ref="A64:A67"/>
    <mergeCell ref="A69:B70"/>
    <mergeCell ref="C69:C70"/>
    <mergeCell ref="D69:D70"/>
    <mergeCell ref="A71:B71"/>
    <mergeCell ref="A72:A73"/>
    <mergeCell ref="B72:B73"/>
    <mergeCell ref="C72:C73"/>
    <mergeCell ref="D72:D73"/>
    <mergeCell ref="C54:C55"/>
    <mergeCell ref="D54:D55"/>
    <mergeCell ref="E54:E55"/>
    <mergeCell ref="E72:E73"/>
    <mergeCell ref="A74:A77"/>
    <mergeCell ref="A56:A59"/>
    <mergeCell ref="A42:A43"/>
    <mergeCell ref="A44:A46"/>
    <mergeCell ref="A48:A49"/>
    <mergeCell ref="A51:B52"/>
    <mergeCell ref="A54:A55"/>
    <mergeCell ref="B54:B55"/>
    <mergeCell ref="D51:D52"/>
    <mergeCell ref="A53:B53"/>
    <mergeCell ref="A22:A25"/>
    <mergeCell ref="A28:E28"/>
    <mergeCell ref="A29:B29"/>
    <mergeCell ref="A31:A33"/>
    <mergeCell ref="A38:B39"/>
    <mergeCell ref="C38:C39"/>
    <mergeCell ref="D38:D39"/>
    <mergeCell ref="A1:E1"/>
    <mergeCell ref="A2:E2"/>
    <mergeCell ref="A3:E3"/>
    <mergeCell ref="A4:E4"/>
    <mergeCell ref="A6:B7"/>
    <mergeCell ref="D6:D7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81"/>
  <sheetViews>
    <sheetView topLeftCell="A55" workbookViewId="0">
      <selection activeCell="K16" sqref="K16"/>
    </sheetView>
  </sheetViews>
  <sheetFormatPr baseColWidth="10" defaultRowHeight="15"/>
  <cols>
    <col min="1" max="1" width="1.140625" style="120" customWidth="1"/>
    <col min="2" max="2" width="4.28515625" style="120" customWidth="1"/>
    <col min="3" max="3" width="1.5703125" style="120" customWidth="1"/>
    <col min="4" max="4" width="4.28515625" style="120" customWidth="1"/>
    <col min="5" max="5" width="26.42578125" style="120" customWidth="1"/>
    <col min="6" max="6" width="2.85546875" style="120" customWidth="1"/>
    <col min="7" max="7" width="6.28515625" style="120" customWidth="1"/>
    <col min="8" max="8" width="10.28515625" style="120" customWidth="1"/>
    <col min="9" max="9" width="2.140625" style="120" customWidth="1"/>
    <col min="10" max="10" width="14.85546875" style="120" bestFit="1" customWidth="1"/>
    <col min="11" max="11" width="14.140625" style="120" bestFit="1" customWidth="1"/>
    <col min="12" max="12" width="1" style="120" hidden="1" customWidth="1"/>
    <col min="13" max="13" width="10.5703125" style="120" customWidth="1"/>
    <col min="14" max="14" width="0.5703125" style="120" customWidth="1"/>
    <col min="15" max="15" width="4.28515625" style="120" customWidth="1"/>
    <col min="16" max="16" width="0.85546875" style="120" customWidth="1"/>
    <col min="17" max="17" width="15.42578125" style="120" customWidth="1"/>
    <col min="18" max="18" width="15" style="120" bestFit="1" customWidth="1"/>
    <col min="19" max="19" width="3.7109375" style="120" customWidth="1"/>
    <col min="20" max="20" width="1" style="120" customWidth="1"/>
    <col min="21" max="21" width="10.85546875" style="120" customWidth="1"/>
    <col min="22" max="22" width="0" style="120" hidden="1" customWidth="1"/>
    <col min="23" max="16384" width="11.42578125" style="120"/>
  </cols>
  <sheetData>
    <row r="1" spans="1:21" ht="0.95" customHeight="1">
      <c r="A1" s="117"/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9"/>
    </row>
    <row r="2" spans="1:21" ht="0.6" customHeight="1">
      <c r="A2" s="121"/>
      <c r="B2" s="246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3"/>
    </row>
    <row r="3" spans="1:21" ht="27" customHeight="1">
      <c r="A3" s="121"/>
      <c r="B3" s="246"/>
      <c r="C3" s="122"/>
      <c r="D3" s="122"/>
      <c r="E3" s="122"/>
      <c r="F3" s="247" t="s">
        <v>238</v>
      </c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122"/>
      <c r="R3" s="122"/>
      <c r="S3" s="122"/>
      <c r="T3" s="122"/>
      <c r="U3" s="123"/>
    </row>
    <row r="4" spans="1:21" ht="2.25" customHeight="1">
      <c r="A4" s="121"/>
      <c r="B4" s="246"/>
      <c r="C4" s="122"/>
      <c r="D4" s="122"/>
      <c r="E4" s="122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2"/>
      <c r="R4" s="122"/>
      <c r="S4" s="122"/>
      <c r="T4" s="122"/>
      <c r="U4" s="123"/>
    </row>
    <row r="5" spans="1:21" ht="3.6" customHeight="1">
      <c r="A5" s="121"/>
      <c r="B5" s="246"/>
      <c r="C5" s="122"/>
      <c r="D5" s="122"/>
      <c r="E5" s="122"/>
      <c r="F5" s="247" t="s">
        <v>239</v>
      </c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122"/>
      <c r="R5" s="122"/>
      <c r="S5" s="122"/>
      <c r="T5" s="122"/>
      <c r="U5" s="123"/>
    </row>
    <row r="6" spans="1:21">
      <c r="A6" s="121"/>
      <c r="B6" s="122"/>
      <c r="C6" s="122"/>
      <c r="D6" s="122"/>
      <c r="E6" s="122"/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122"/>
      <c r="R6" s="122"/>
      <c r="S6" s="122"/>
      <c r="T6" s="122"/>
      <c r="U6" s="123"/>
    </row>
    <row r="7" spans="1:21" ht="0.95" customHeight="1">
      <c r="A7" s="121"/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3"/>
    </row>
    <row r="8" spans="1:21" ht="8.85" customHeight="1">
      <c r="A8" s="249" t="s">
        <v>240</v>
      </c>
      <c r="B8" s="250"/>
      <c r="C8" s="250"/>
      <c r="D8" s="250"/>
      <c r="E8" s="250"/>
      <c r="F8" s="250"/>
      <c r="G8" s="250"/>
      <c r="H8" s="250"/>
      <c r="I8" s="251"/>
      <c r="J8" s="252" t="s">
        <v>241</v>
      </c>
      <c r="K8" s="253"/>
      <c r="L8" s="253"/>
      <c r="M8" s="253"/>
      <c r="N8" s="253"/>
      <c r="O8" s="253"/>
      <c r="P8" s="253"/>
      <c r="Q8" s="253"/>
      <c r="R8" s="254"/>
      <c r="S8" s="255" t="s">
        <v>240</v>
      </c>
      <c r="T8" s="250"/>
      <c r="U8" s="251"/>
    </row>
    <row r="9" spans="1:21" ht="25.5" customHeight="1">
      <c r="A9" s="237" t="s">
        <v>4</v>
      </c>
      <c r="B9" s="238"/>
      <c r="C9" s="238"/>
      <c r="D9" s="238"/>
      <c r="E9" s="238"/>
      <c r="F9" s="238"/>
      <c r="G9" s="238"/>
      <c r="H9" s="238"/>
      <c r="I9" s="239"/>
      <c r="J9" s="125" t="s">
        <v>242</v>
      </c>
      <c r="K9" s="125" t="s">
        <v>243</v>
      </c>
      <c r="L9" s="126"/>
      <c r="M9" s="240" t="s">
        <v>244</v>
      </c>
      <c r="N9" s="238"/>
      <c r="O9" s="239"/>
      <c r="P9" s="240" t="s">
        <v>195</v>
      </c>
      <c r="Q9" s="239"/>
      <c r="R9" s="127" t="s">
        <v>245</v>
      </c>
      <c r="S9" s="241" t="s">
        <v>246</v>
      </c>
      <c r="T9" s="238"/>
      <c r="U9" s="239"/>
    </row>
    <row r="10" spans="1:21" ht="7.7" customHeight="1">
      <c r="A10" s="242" t="s">
        <v>247</v>
      </c>
      <c r="B10" s="243"/>
      <c r="C10" s="243"/>
      <c r="D10" s="243"/>
      <c r="E10" s="243"/>
      <c r="F10" s="243"/>
      <c r="G10" s="243"/>
      <c r="H10" s="243"/>
      <c r="I10" s="244"/>
      <c r="J10" s="128" t="s">
        <v>240</v>
      </c>
      <c r="K10" s="128" t="s">
        <v>240</v>
      </c>
      <c r="M10" s="245" t="s">
        <v>240</v>
      </c>
      <c r="N10" s="243"/>
      <c r="O10" s="244"/>
      <c r="P10" s="245" t="s">
        <v>240</v>
      </c>
      <c r="Q10" s="244"/>
      <c r="R10" s="129" t="s">
        <v>240</v>
      </c>
      <c r="S10" s="245" t="s">
        <v>240</v>
      </c>
      <c r="T10" s="243"/>
      <c r="U10" s="244"/>
    </row>
    <row r="11" spans="1:21" ht="7.7" customHeight="1">
      <c r="A11" s="256" t="s">
        <v>248</v>
      </c>
      <c r="B11" s="243"/>
      <c r="C11" s="243"/>
      <c r="D11" s="243"/>
      <c r="E11" s="243"/>
      <c r="F11" s="243"/>
      <c r="G11" s="243"/>
      <c r="H11" s="243"/>
      <c r="I11" s="244"/>
      <c r="J11" s="130">
        <v>1431518703</v>
      </c>
      <c r="K11" s="130">
        <v>0</v>
      </c>
      <c r="M11" s="257">
        <f>J11+K11</f>
        <v>1431518703</v>
      </c>
      <c r="N11" s="243"/>
      <c r="O11" s="244"/>
      <c r="P11" s="257">
        <v>710084575.24000001</v>
      </c>
      <c r="Q11" s="244"/>
      <c r="R11" s="131">
        <v>710084575.24000001</v>
      </c>
      <c r="S11" s="260">
        <f>R11-J11</f>
        <v>-721434127.75999999</v>
      </c>
      <c r="T11" s="261"/>
      <c r="U11" s="262"/>
    </row>
    <row r="12" spans="1:21" ht="7.7" customHeight="1">
      <c r="A12" s="256" t="s">
        <v>249</v>
      </c>
      <c r="B12" s="243"/>
      <c r="C12" s="243"/>
      <c r="D12" s="243"/>
      <c r="E12" s="243"/>
      <c r="F12" s="243"/>
      <c r="G12" s="243"/>
      <c r="H12" s="243"/>
      <c r="I12" s="244"/>
      <c r="J12" s="130">
        <v>0</v>
      </c>
      <c r="K12" s="130">
        <v>0</v>
      </c>
      <c r="M12" s="257">
        <v>0</v>
      </c>
      <c r="N12" s="243"/>
      <c r="O12" s="244"/>
      <c r="P12" s="257">
        <v>0</v>
      </c>
      <c r="Q12" s="244"/>
      <c r="R12" s="131">
        <v>0</v>
      </c>
      <c r="S12" s="257">
        <v>0</v>
      </c>
      <c r="T12" s="243"/>
      <c r="U12" s="244"/>
    </row>
    <row r="13" spans="1:21" ht="7.7" customHeight="1">
      <c r="A13" s="256" t="s">
        <v>250</v>
      </c>
      <c r="B13" s="243"/>
      <c r="C13" s="243"/>
      <c r="D13" s="243"/>
      <c r="E13" s="243"/>
      <c r="F13" s="243"/>
      <c r="G13" s="243"/>
      <c r="H13" s="243"/>
      <c r="I13" s="244"/>
      <c r="J13" s="130">
        <v>0</v>
      </c>
      <c r="K13" s="130">
        <v>0</v>
      </c>
      <c r="M13" s="257">
        <v>0</v>
      </c>
      <c r="N13" s="243"/>
      <c r="O13" s="244"/>
      <c r="P13" s="257">
        <v>0</v>
      </c>
      <c r="Q13" s="244"/>
      <c r="R13" s="131">
        <v>0</v>
      </c>
      <c r="S13" s="257">
        <v>0</v>
      </c>
      <c r="T13" s="243"/>
      <c r="U13" s="244"/>
    </row>
    <row r="14" spans="1:21" ht="7.7" customHeight="1">
      <c r="A14" s="256" t="s">
        <v>251</v>
      </c>
      <c r="B14" s="243"/>
      <c r="C14" s="243"/>
      <c r="D14" s="243"/>
      <c r="E14" s="243"/>
      <c r="F14" s="243"/>
      <c r="G14" s="243"/>
      <c r="H14" s="243"/>
      <c r="I14" s="244"/>
      <c r="J14" s="130">
        <v>428045654</v>
      </c>
      <c r="K14" s="130">
        <v>0</v>
      </c>
      <c r="M14" s="257">
        <f t="shared" ref="M14:M35" si="0">J14+K14</f>
        <v>428045654</v>
      </c>
      <c r="N14" s="243"/>
      <c r="O14" s="244"/>
      <c r="P14" s="257">
        <v>242442264.29999998</v>
      </c>
      <c r="Q14" s="244"/>
      <c r="R14" s="131">
        <v>242442264.30000001</v>
      </c>
      <c r="S14" s="258">
        <f>R14-J14</f>
        <v>-185603389.69999999</v>
      </c>
      <c r="T14" s="259"/>
      <c r="U14" s="260"/>
    </row>
    <row r="15" spans="1:21" ht="7.7" customHeight="1">
      <c r="A15" s="256" t="s">
        <v>252</v>
      </c>
      <c r="B15" s="243"/>
      <c r="C15" s="243"/>
      <c r="D15" s="243"/>
      <c r="E15" s="243"/>
      <c r="F15" s="243"/>
      <c r="G15" s="243"/>
      <c r="H15" s="243"/>
      <c r="I15" s="244"/>
      <c r="J15" s="130">
        <v>97850322</v>
      </c>
      <c r="K15" s="130">
        <v>0</v>
      </c>
      <c r="M15" s="257">
        <f t="shared" si="0"/>
        <v>97850322</v>
      </c>
      <c r="N15" s="243"/>
      <c r="O15" s="244"/>
      <c r="P15" s="257">
        <v>46061981.509999998</v>
      </c>
      <c r="Q15" s="244"/>
      <c r="R15" s="131">
        <v>46061981.509999998</v>
      </c>
      <c r="S15" s="258">
        <f>R15-J15</f>
        <v>-51788340.490000002</v>
      </c>
      <c r="T15" s="259"/>
      <c r="U15" s="260"/>
    </row>
    <row r="16" spans="1:21" ht="7.7" customHeight="1">
      <c r="A16" s="256" t="s">
        <v>253</v>
      </c>
      <c r="B16" s="243"/>
      <c r="C16" s="243"/>
      <c r="D16" s="243"/>
      <c r="E16" s="243"/>
      <c r="F16" s="243"/>
      <c r="G16" s="243"/>
      <c r="H16" s="243"/>
      <c r="I16" s="244"/>
      <c r="J16" s="130">
        <f>262198567-J30</f>
        <v>172630838</v>
      </c>
      <c r="K16" s="130">
        <v>-119400161</v>
      </c>
      <c r="M16" s="257">
        <f t="shared" si="0"/>
        <v>53230677</v>
      </c>
      <c r="N16" s="243"/>
      <c r="O16" s="244"/>
      <c r="P16" s="257">
        <v>82163619.969999999</v>
      </c>
      <c r="Q16" s="244"/>
      <c r="R16" s="131">
        <v>82163619.969999999</v>
      </c>
      <c r="S16" s="258">
        <f>R16-J16</f>
        <v>-90467218.030000001</v>
      </c>
      <c r="T16" s="259"/>
      <c r="U16" s="260"/>
    </row>
    <row r="17" spans="1:21" ht="7.7" customHeight="1">
      <c r="A17" s="256" t="s">
        <v>254</v>
      </c>
      <c r="B17" s="243"/>
      <c r="C17" s="243"/>
      <c r="D17" s="243"/>
      <c r="E17" s="243"/>
      <c r="F17" s="243"/>
      <c r="G17" s="243"/>
      <c r="H17" s="243"/>
      <c r="I17" s="244"/>
      <c r="J17" s="130">
        <v>0</v>
      </c>
      <c r="K17" s="130">
        <v>0</v>
      </c>
      <c r="M17" s="257">
        <f t="shared" si="0"/>
        <v>0</v>
      </c>
      <c r="N17" s="243"/>
      <c r="O17" s="244"/>
      <c r="P17" s="257">
        <v>0</v>
      </c>
      <c r="Q17" s="244"/>
      <c r="R17" s="131">
        <v>0</v>
      </c>
      <c r="S17" s="257">
        <v>0</v>
      </c>
      <c r="T17" s="243"/>
      <c r="U17" s="244"/>
    </row>
    <row r="18" spans="1:21" ht="7.7" customHeight="1">
      <c r="A18" s="256" t="s">
        <v>255</v>
      </c>
      <c r="B18" s="243"/>
      <c r="C18" s="243"/>
      <c r="D18" s="243"/>
      <c r="E18" s="243"/>
      <c r="F18" s="243"/>
      <c r="G18" s="243"/>
      <c r="H18" s="243"/>
      <c r="I18" s="244"/>
      <c r="J18" s="130">
        <f>SUM(J19:J29)</f>
        <v>7409417450</v>
      </c>
      <c r="K18" s="132">
        <v>0</v>
      </c>
      <c r="M18" s="257">
        <f t="shared" si="0"/>
        <v>7409417450</v>
      </c>
      <c r="N18" s="243"/>
      <c r="O18" s="244"/>
      <c r="P18" s="257">
        <f>SUM(P19:Q29)</f>
        <v>4678516673</v>
      </c>
      <c r="Q18" s="244"/>
      <c r="R18" s="130">
        <f>SUM(R19:R29)</f>
        <v>4678516673</v>
      </c>
      <c r="S18" s="260">
        <f>R18-J18</f>
        <v>-2730900777</v>
      </c>
      <c r="T18" s="261"/>
      <c r="U18" s="262"/>
    </row>
    <row r="19" spans="1:21" ht="7.7" customHeight="1">
      <c r="A19" s="263" t="s">
        <v>256</v>
      </c>
      <c r="B19" s="243"/>
      <c r="C19" s="243"/>
      <c r="D19" s="243"/>
      <c r="E19" s="243"/>
      <c r="F19" s="243"/>
      <c r="G19" s="243"/>
      <c r="H19" s="243"/>
      <c r="I19" s="244"/>
      <c r="J19" s="133">
        <v>4361060335</v>
      </c>
      <c r="K19" s="134">
        <v>0</v>
      </c>
      <c r="M19" s="264">
        <f t="shared" si="0"/>
        <v>4361060335</v>
      </c>
      <c r="N19" s="243"/>
      <c r="O19" s="244"/>
      <c r="P19" s="265">
        <v>2994944536</v>
      </c>
      <c r="Q19" s="264"/>
      <c r="R19" s="135">
        <v>2994944536</v>
      </c>
      <c r="S19" s="266">
        <f t="shared" ref="S19:S24" si="1">R19-J19</f>
        <v>-1366115799</v>
      </c>
      <c r="T19" s="261"/>
      <c r="U19" s="262"/>
    </row>
    <row r="20" spans="1:21" ht="7.7" customHeight="1">
      <c r="A20" s="263" t="s">
        <v>257</v>
      </c>
      <c r="B20" s="243"/>
      <c r="C20" s="243"/>
      <c r="D20" s="243"/>
      <c r="E20" s="243"/>
      <c r="F20" s="243"/>
      <c r="G20" s="243"/>
      <c r="H20" s="243"/>
      <c r="I20" s="244"/>
      <c r="J20" s="133">
        <v>325209312</v>
      </c>
      <c r="K20" s="133">
        <v>0</v>
      </c>
      <c r="M20" s="264">
        <f t="shared" si="0"/>
        <v>325209312</v>
      </c>
      <c r="N20" s="243"/>
      <c r="O20" s="244"/>
      <c r="P20" s="265">
        <v>178664468</v>
      </c>
      <c r="Q20" s="264"/>
      <c r="R20" s="135">
        <v>178664468</v>
      </c>
      <c r="S20" s="266">
        <f t="shared" si="1"/>
        <v>-146544844</v>
      </c>
      <c r="T20" s="261"/>
      <c r="U20" s="262"/>
    </row>
    <row r="21" spans="1:21" ht="7.7" customHeight="1">
      <c r="A21" s="263" t="s">
        <v>258</v>
      </c>
      <c r="B21" s="243"/>
      <c r="C21" s="243"/>
      <c r="D21" s="243"/>
      <c r="E21" s="243"/>
      <c r="F21" s="243"/>
      <c r="G21" s="243"/>
      <c r="H21" s="243"/>
      <c r="I21" s="244"/>
      <c r="J21" s="133">
        <v>216889449</v>
      </c>
      <c r="K21" s="133">
        <v>0</v>
      </c>
      <c r="M21" s="264">
        <f t="shared" si="0"/>
        <v>216889449</v>
      </c>
      <c r="N21" s="243"/>
      <c r="O21" s="244"/>
      <c r="P21" s="265">
        <v>107211737</v>
      </c>
      <c r="Q21" s="264"/>
      <c r="R21" s="135">
        <v>107211737</v>
      </c>
      <c r="S21" s="266">
        <f t="shared" si="1"/>
        <v>-109677712</v>
      </c>
      <c r="T21" s="261"/>
      <c r="U21" s="262"/>
    </row>
    <row r="22" spans="1:21" ht="7.7" customHeight="1">
      <c r="A22" s="263" t="s">
        <v>259</v>
      </c>
      <c r="B22" s="243"/>
      <c r="C22" s="243"/>
      <c r="D22" s="243"/>
      <c r="E22" s="243"/>
      <c r="F22" s="243"/>
      <c r="G22" s="243"/>
      <c r="H22" s="243"/>
      <c r="I22" s="244"/>
      <c r="J22" s="133">
        <v>0</v>
      </c>
      <c r="K22" s="133">
        <v>0</v>
      </c>
      <c r="M22" s="264">
        <f t="shared" si="0"/>
        <v>0</v>
      </c>
      <c r="N22" s="243"/>
      <c r="O22" s="244"/>
      <c r="P22" s="265">
        <v>0</v>
      </c>
      <c r="Q22" s="264"/>
      <c r="R22" s="135">
        <v>0</v>
      </c>
      <c r="S22" s="267">
        <f t="shared" si="1"/>
        <v>0</v>
      </c>
      <c r="T22" s="268"/>
      <c r="U22" s="269"/>
    </row>
    <row r="23" spans="1:21" ht="7.7" customHeight="1">
      <c r="A23" s="263" t="s">
        <v>260</v>
      </c>
      <c r="B23" s="243"/>
      <c r="C23" s="243"/>
      <c r="D23" s="243"/>
      <c r="E23" s="243"/>
      <c r="F23" s="243"/>
      <c r="G23" s="243"/>
      <c r="H23" s="243"/>
      <c r="I23" s="244"/>
      <c r="J23" s="133">
        <v>1667490905</v>
      </c>
      <c r="K23" s="133">
        <v>0</v>
      </c>
      <c r="M23" s="264">
        <f t="shared" si="0"/>
        <v>1667490905</v>
      </c>
      <c r="N23" s="243"/>
      <c r="O23" s="244"/>
      <c r="P23" s="265">
        <v>881325499</v>
      </c>
      <c r="Q23" s="264"/>
      <c r="R23" s="135">
        <v>881325499</v>
      </c>
      <c r="S23" s="266">
        <f t="shared" si="1"/>
        <v>-786165406</v>
      </c>
      <c r="T23" s="261"/>
      <c r="U23" s="262"/>
    </row>
    <row r="24" spans="1:21" ht="7.7" customHeight="1">
      <c r="A24" s="263" t="s">
        <v>261</v>
      </c>
      <c r="B24" s="243"/>
      <c r="C24" s="243"/>
      <c r="D24" s="243"/>
      <c r="E24" s="243"/>
      <c r="F24" s="243"/>
      <c r="G24" s="243"/>
      <c r="H24" s="243"/>
      <c r="I24" s="244"/>
      <c r="J24" s="133">
        <v>98848616</v>
      </c>
      <c r="K24" s="134">
        <v>0</v>
      </c>
      <c r="M24" s="264">
        <f t="shared" si="0"/>
        <v>98848616</v>
      </c>
      <c r="N24" s="243"/>
      <c r="O24" s="244"/>
      <c r="P24" s="265">
        <v>31598700</v>
      </c>
      <c r="Q24" s="264"/>
      <c r="R24" s="135">
        <v>31598700</v>
      </c>
      <c r="S24" s="266">
        <f t="shared" si="1"/>
        <v>-67249916</v>
      </c>
      <c r="T24" s="261"/>
      <c r="U24" s="262"/>
    </row>
    <row r="25" spans="1:21" ht="7.7" customHeight="1">
      <c r="A25" s="263" t="s">
        <v>262</v>
      </c>
      <c r="B25" s="243"/>
      <c r="C25" s="243"/>
      <c r="D25" s="243"/>
      <c r="E25" s="243"/>
      <c r="F25" s="243"/>
      <c r="G25" s="243"/>
      <c r="H25" s="243"/>
      <c r="I25" s="244"/>
      <c r="J25" s="133">
        <v>0</v>
      </c>
      <c r="K25" s="133">
        <v>0</v>
      </c>
      <c r="M25" s="264">
        <f t="shared" si="0"/>
        <v>0</v>
      </c>
      <c r="N25" s="243"/>
      <c r="O25" s="244"/>
      <c r="P25" s="265">
        <v>0</v>
      </c>
      <c r="Q25" s="264"/>
      <c r="R25" s="135">
        <v>0</v>
      </c>
      <c r="S25" s="264">
        <v>0</v>
      </c>
      <c r="T25" s="243"/>
      <c r="U25" s="244"/>
    </row>
    <row r="26" spans="1:21" ht="7.7" customHeight="1">
      <c r="A26" s="263" t="s">
        <v>263</v>
      </c>
      <c r="B26" s="243"/>
      <c r="C26" s="243"/>
      <c r="D26" s="243"/>
      <c r="E26" s="243"/>
      <c r="F26" s="243"/>
      <c r="G26" s="243"/>
      <c r="H26" s="243"/>
      <c r="I26" s="244"/>
      <c r="J26" s="133">
        <v>0</v>
      </c>
      <c r="K26" s="133">
        <v>0</v>
      </c>
      <c r="M26" s="264">
        <f t="shared" si="0"/>
        <v>0</v>
      </c>
      <c r="N26" s="243"/>
      <c r="O26" s="244"/>
      <c r="P26" s="265">
        <v>0</v>
      </c>
      <c r="Q26" s="264"/>
      <c r="R26" s="135">
        <v>0</v>
      </c>
      <c r="S26" s="264">
        <v>0</v>
      </c>
      <c r="T26" s="243"/>
      <c r="U26" s="244"/>
    </row>
    <row r="27" spans="1:21" ht="7.7" customHeight="1">
      <c r="A27" s="263" t="s">
        <v>264</v>
      </c>
      <c r="B27" s="243"/>
      <c r="C27" s="243"/>
      <c r="D27" s="243"/>
      <c r="E27" s="243"/>
      <c r="F27" s="243"/>
      <c r="G27" s="243"/>
      <c r="H27" s="243"/>
      <c r="I27" s="244"/>
      <c r="J27" s="133">
        <v>189918833</v>
      </c>
      <c r="K27" s="134">
        <v>0</v>
      </c>
      <c r="M27" s="264">
        <f t="shared" si="0"/>
        <v>189918833</v>
      </c>
      <c r="N27" s="243"/>
      <c r="O27" s="244"/>
      <c r="P27" s="265">
        <v>97509525</v>
      </c>
      <c r="Q27" s="264"/>
      <c r="R27" s="135">
        <v>97509525</v>
      </c>
      <c r="S27" s="266">
        <f t="shared" ref="S27" si="2">R27-J27</f>
        <v>-92409308</v>
      </c>
      <c r="T27" s="261"/>
      <c r="U27" s="262"/>
    </row>
    <row r="28" spans="1:21" ht="7.7" customHeight="1">
      <c r="A28" s="263" t="s">
        <v>265</v>
      </c>
      <c r="B28" s="243"/>
      <c r="C28" s="243"/>
      <c r="D28" s="243"/>
      <c r="E28" s="243"/>
      <c r="F28" s="243"/>
      <c r="G28" s="243"/>
      <c r="H28" s="243"/>
      <c r="I28" s="244"/>
      <c r="J28" s="133">
        <v>550000000</v>
      </c>
      <c r="K28" s="134">
        <v>0</v>
      </c>
      <c r="M28" s="264">
        <f t="shared" si="0"/>
        <v>550000000</v>
      </c>
      <c r="N28" s="243"/>
      <c r="O28" s="244"/>
      <c r="P28" s="265">
        <v>387262208</v>
      </c>
      <c r="Q28" s="264"/>
      <c r="R28" s="135">
        <v>387262208</v>
      </c>
      <c r="S28" s="266">
        <f>R28-J28</f>
        <v>-162737792</v>
      </c>
      <c r="T28" s="261"/>
      <c r="U28" s="262"/>
    </row>
    <row r="29" spans="1:21" ht="7.7" customHeight="1">
      <c r="A29" s="263" t="s">
        <v>266</v>
      </c>
      <c r="B29" s="243"/>
      <c r="C29" s="243"/>
      <c r="D29" s="243"/>
      <c r="E29" s="243"/>
      <c r="F29" s="243"/>
      <c r="G29" s="243"/>
      <c r="H29" s="243"/>
      <c r="I29" s="244"/>
      <c r="J29" s="133">
        <v>0</v>
      </c>
      <c r="K29" s="134">
        <v>0</v>
      </c>
      <c r="M29" s="264">
        <f t="shared" si="0"/>
        <v>0</v>
      </c>
      <c r="N29" s="243"/>
      <c r="O29" s="244"/>
      <c r="P29" s="265">
        <v>0</v>
      </c>
      <c r="Q29" s="264"/>
      <c r="R29" s="135">
        <v>0</v>
      </c>
      <c r="S29" s="264">
        <v>0</v>
      </c>
      <c r="T29" s="243"/>
      <c r="U29" s="244"/>
    </row>
    <row r="30" spans="1:21" ht="7.7" customHeight="1">
      <c r="A30" s="256" t="s">
        <v>267</v>
      </c>
      <c r="B30" s="243"/>
      <c r="C30" s="243"/>
      <c r="D30" s="243"/>
      <c r="E30" s="243"/>
      <c r="F30" s="243"/>
      <c r="G30" s="243"/>
      <c r="H30" s="243"/>
      <c r="I30" s="244"/>
      <c r="J30" s="130">
        <f>SUM(J31:J35)</f>
        <v>89567729</v>
      </c>
      <c r="K30" s="132">
        <f>SUM(K31:K35)</f>
        <v>119400161</v>
      </c>
      <c r="M30" s="257">
        <f t="shared" si="0"/>
        <v>208967890</v>
      </c>
      <c r="N30" s="243"/>
      <c r="O30" s="244"/>
      <c r="P30" s="257">
        <f>SUM(P31:Q35)</f>
        <v>80069138.390000001</v>
      </c>
      <c r="Q30" s="244"/>
      <c r="R30" s="131">
        <f>SUM(R31:R35)</f>
        <v>80069138.390000001</v>
      </c>
      <c r="S30" s="260">
        <f t="shared" ref="S30:S35" si="3">R30-J30</f>
        <v>-9498590.6099999994</v>
      </c>
      <c r="T30" s="261"/>
      <c r="U30" s="262"/>
    </row>
    <row r="31" spans="1:21" ht="7.7" customHeight="1">
      <c r="A31" s="263" t="s">
        <v>268</v>
      </c>
      <c r="B31" s="243"/>
      <c r="C31" s="243"/>
      <c r="D31" s="243"/>
      <c r="E31" s="243"/>
      <c r="F31" s="243"/>
      <c r="G31" s="243"/>
      <c r="H31" s="243"/>
      <c r="I31" s="244"/>
      <c r="J31" s="133">
        <v>0</v>
      </c>
      <c r="K31" s="133">
        <v>0</v>
      </c>
      <c r="M31" s="264">
        <f t="shared" si="0"/>
        <v>0</v>
      </c>
      <c r="N31" s="243"/>
      <c r="O31" s="244"/>
      <c r="P31" s="264">
        <v>1875</v>
      </c>
      <c r="Q31" s="244"/>
      <c r="R31" s="135">
        <v>1875</v>
      </c>
      <c r="S31" s="260">
        <f t="shared" si="3"/>
        <v>1875</v>
      </c>
      <c r="T31" s="261"/>
      <c r="U31" s="262"/>
    </row>
    <row r="32" spans="1:21" ht="7.7" customHeight="1">
      <c r="A32" s="263" t="s">
        <v>269</v>
      </c>
      <c r="B32" s="243"/>
      <c r="C32" s="243"/>
      <c r="D32" s="243"/>
      <c r="E32" s="243"/>
      <c r="F32" s="243"/>
      <c r="G32" s="243"/>
      <c r="H32" s="243"/>
      <c r="I32" s="244"/>
      <c r="J32" s="133">
        <v>12537803</v>
      </c>
      <c r="K32" s="133">
        <v>0</v>
      </c>
      <c r="M32" s="264">
        <f t="shared" si="0"/>
        <v>12537803</v>
      </c>
      <c r="N32" s="243"/>
      <c r="O32" s="244"/>
      <c r="P32" s="264">
        <v>6268902</v>
      </c>
      <c r="Q32" s="244"/>
      <c r="R32" s="135">
        <v>6268902</v>
      </c>
      <c r="S32" s="266">
        <f t="shared" si="3"/>
        <v>-6268901</v>
      </c>
      <c r="T32" s="261"/>
      <c r="U32" s="262"/>
    </row>
    <row r="33" spans="1:21" ht="7.7" customHeight="1">
      <c r="A33" s="263" t="s">
        <v>270</v>
      </c>
      <c r="B33" s="243"/>
      <c r="C33" s="243"/>
      <c r="D33" s="243"/>
      <c r="E33" s="243"/>
      <c r="F33" s="243"/>
      <c r="G33" s="243"/>
      <c r="H33" s="243"/>
      <c r="I33" s="244"/>
      <c r="J33" s="133">
        <v>52959352</v>
      </c>
      <c r="K33" s="134">
        <v>0</v>
      </c>
      <c r="M33" s="264">
        <f t="shared" si="0"/>
        <v>52959352</v>
      </c>
      <c r="N33" s="243"/>
      <c r="O33" s="244"/>
      <c r="P33" s="264">
        <v>19709061</v>
      </c>
      <c r="Q33" s="244"/>
      <c r="R33" s="135">
        <v>19709061</v>
      </c>
      <c r="S33" s="266">
        <f t="shared" si="3"/>
        <v>-33250291</v>
      </c>
      <c r="T33" s="261"/>
      <c r="U33" s="262"/>
    </row>
    <row r="34" spans="1:21" ht="7.7" customHeight="1">
      <c r="A34" s="263" t="s">
        <v>271</v>
      </c>
      <c r="B34" s="243"/>
      <c r="C34" s="243"/>
      <c r="D34" s="243"/>
      <c r="E34" s="243"/>
      <c r="F34" s="243"/>
      <c r="G34" s="243"/>
      <c r="H34" s="243"/>
      <c r="I34" s="244"/>
      <c r="J34" s="133">
        <v>24070574</v>
      </c>
      <c r="K34" s="134">
        <v>0</v>
      </c>
      <c r="M34" s="264">
        <f t="shared" si="0"/>
        <v>24070574</v>
      </c>
      <c r="N34" s="243"/>
      <c r="O34" s="244"/>
      <c r="P34" s="264">
        <v>9668222</v>
      </c>
      <c r="Q34" s="244"/>
      <c r="R34" s="135">
        <v>9668222</v>
      </c>
      <c r="S34" s="266">
        <f t="shared" si="3"/>
        <v>-14402352</v>
      </c>
      <c r="T34" s="261"/>
      <c r="U34" s="262"/>
    </row>
    <row r="35" spans="1:21" ht="7.7" customHeight="1">
      <c r="A35" s="263" t="s">
        <v>272</v>
      </c>
      <c r="B35" s="243"/>
      <c r="C35" s="243"/>
      <c r="D35" s="243"/>
      <c r="E35" s="243"/>
      <c r="F35" s="243"/>
      <c r="G35" s="243"/>
      <c r="H35" s="243"/>
      <c r="I35" s="244"/>
      <c r="J35" s="133">
        <v>0</v>
      </c>
      <c r="K35" s="133">
        <v>119400161</v>
      </c>
      <c r="M35" s="264">
        <f t="shared" si="0"/>
        <v>119400161</v>
      </c>
      <c r="N35" s="243"/>
      <c r="O35" s="244"/>
      <c r="P35" s="264">
        <v>44421078.390000001</v>
      </c>
      <c r="Q35" s="244"/>
      <c r="R35" s="135">
        <v>44421078.390000001</v>
      </c>
      <c r="S35" s="266">
        <f t="shared" si="3"/>
        <v>44421078.390000001</v>
      </c>
      <c r="T35" s="261"/>
      <c r="U35" s="262"/>
    </row>
    <row r="36" spans="1:21" ht="7.7" customHeight="1">
      <c r="A36" s="256" t="s">
        <v>273</v>
      </c>
      <c r="B36" s="243"/>
      <c r="C36" s="243"/>
      <c r="D36" s="243"/>
      <c r="E36" s="243"/>
      <c r="F36" s="243"/>
      <c r="G36" s="243"/>
      <c r="H36" s="243"/>
      <c r="I36" s="244"/>
      <c r="J36" s="130">
        <v>0</v>
      </c>
      <c r="K36" s="130">
        <v>0</v>
      </c>
      <c r="M36" s="257">
        <v>0</v>
      </c>
      <c r="N36" s="243"/>
      <c r="O36" s="244"/>
      <c r="P36" s="257">
        <v>0</v>
      </c>
      <c r="Q36" s="244"/>
      <c r="R36" s="131">
        <v>0</v>
      </c>
      <c r="S36" s="257">
        <v>0</v>
      </c>
      <c r="T36" s="243"/>
      <c r="U36" s="244"/>
    </row>
    <row r="37" spans="1:21" ht="7.7" customHeight="1">
      <c r="A37" s="256" t="s">
        <v>274</v>
      </c>
      <c r="B37" s="243"/>
      <c r="C37" s="243"/>
      <c r="D37" s="243"/>
      <c r="E37" s="243"/>
      <c r="F37" s="243"/>
      <c r="G37" s="243"/>
      <c r="H37" s="243"/>
      <c r="I37" s="244"/>
      <c r="J37" s="130">
        <v>0</v>
      </c>
      <c r="K37" s="130">
        <f>K38</f>
        <v>151971799.40000001</v>
      </c>
      <c r="M37" s="257">
        <f>J37+K37</f>
        <v>151971799.40000001</v>
      </c>
      <c r="N37" s="243"/>
      <c r="O37" s="244"/>
      <c r="P37" s="257">
        <v>151971799.40000001</v>
      </c>
      <c r="Q37" s="244"/>
      <c r="R37" s="131">
        <f>R38</f>
        <v>151971799.40000001</v>
      </c>
      <c r="S37" s="260">
        <f>R37-J37</f>
        <v>151971799.40000001</v>
      </c>
      <c r="T37" s="261"/>
      <c r="U37" s="262"/>
    </row>
    <row r="38" spans="1:21" ht="7.7" customHeight="1">
      <c r="A38" s="263" t="s">
        <v>275</v>
      </c>
      <c r="B38" s="243"/>
      <c r="C38" s="243"/>
      <c r="D38" s="243"/>
      <c r="E38" s="243"/>
      <c r="F38" s="243"/>
      <c r="G38" s="243"/>
      <c r="H38" s="243"/>
      <c r="I38" s="244"/>
      <c r="J38" s="133">
        <v>0</v>
      </c>
      <c r="K38" s="133">
        <f>356202.3+150000000+1615597.1</f>
        <v>151971799.40000001</v>
      </c>
      <c r="M38" s="264">
        <f>J38+K38</f>
        <v>151971799.40000001</v>
      </c>
      <c r="N38" s="243"/>
      <c r="O38" s="244"/>
      <c r="P38" s="264">
        <v>151971799.40000001</v>
      </c>
      <c r="Q38" s="244"/>
      <c r="R38" s="135">
        <v>151971799.40000001</v>
      </c>
      <c r="S38" s="260">
        <f>R38-J38</f>
        <v>151971799.40000001</v>
      </c>
      <c r="T38" s="261"/>
      <c r="U38" s="262"/>
    </row>
    <row r="39" spans="1:21" ht="7.7" customHeight="1">
      <c r="A39" s="256" t="s">
        <v>276</v>
      </c>
      <c r="B39" s="243"/>
      <c r="C39" s="243"/>
      <c r="D39" s="243"/>
      <c r="E39" s="243"/>
      <c r="F39" s="243"/>
      <c r="G39" s="243"/>
      <c r="H39" s="243"/>
      <c r="I39" s="244"/>
      <c r="J39" s="130">
        <v>0</v>
      </c>
      <c r="K39" s="130">
        <v>0</v>
      </c>
      <c r="M39" s="257">
        <v>0</v>
      </c>
      <c r="N39" s="243"/>
      <c r="O39" s="244"/>
      <c r="P39" s="257">
        <v>0</v>
      </c>
      <c r="Q39" s="244"/>
      <c r="R39" s="131">
        <v>0</v>
      </c>
      <c r="S39" s="267">
        <f>R39-J39</f>
        <v>0</v>
      </c>
      <c r="T39" s="268"/>
      <c r="U39" s="269"/>
    </row>
    <row r="40" spans="1:21" ht="7.7" customHeight="1">
      <c r="A40" s="263" t="s">
        <v>277</v>
      </c>
      <c r="B40" s="243"/>
      <c r="C40" s="243"/>
      <c r="D40" s="243"/>
      <c r="E40" s="243"/>
      <c r="F40" s="243"/>
      <c r="G40" s="243"/>
      <c r="H40" s="243"/>
      <c r="I40" s="244"/>
      <c r="J40" s="133">
        <v>0</v>
      </c>
      <c r="K40" s="133">
        <v>0</v>
      </c>
      <c r="M40" s="264">
        <v>0</v>
      </c>
      <c r="N40" s="243"/>
      <c r="O40" s="244"/>
      <c r="P40" s="264">
        <v>0</v>
      </c>
      <c r="Q40" s="244"/>
      <c r="R40" s="135">
        <v>0</v>
      </c>
      <c r="S40" s="264">
        <v>0</v>
      </c>
      <c r="T40" s="243"/>
      <c r="U40" s="244"/>
    </row>
    <row r="41" spans="1:21" ht="7.7" customHeight="1">
      <c r="A41" s="263" t="s">
        <v>278</v>
      </c>
      <c r="B41" s="243"/>
      <c r="C41" s="243"/>
      <c r="D41" s="243"/>
      <c r="E41" s="243"/>
      <c r="F41" s="243"/>
      <c r="G41" s="243"/>
      <c r="H41" s="243"/>
      <c r="I41" s="244"/>
      <c r="J41" s="133">
        <v>0</v>
      </c>
      <c r="K41" s="133">
        <v>0</v>
      </c>
      <c r="M41" s="264">
        <v>0</v>
      </c>
      <c r="N41" s="243"/>
      <c r="O41" s="244"/>
      <c r="P41" s="264">
        <v>0</v>
      </c>
      <c r="Q41" s="244"/>
      <c r="R41" s="135">
        <v>0</v>
      </c>
      <c r="S41" s="264">
        <v>0</v>
      </c>
      <c r="T41" s="243"/>
      <c r="U41" s="244"/>
    </row>
    <row r="42" spans="1:21" ht="7.7" customHeight="1">
      <c r="A42" s="270" t="s">
        <v>279</v>
      </c>
      <c r="B42" s="243"/>
      <c r="C42" s="243"/>
      <c r="D42" s="243"/>
      <c r="E42" s="243"/>
      <c r="F42" s="243"/>
      <c r="G42" s="243"/>
      <c r="H42" s="243"/>
      <c r="I42" s="244"/>
      <c r="J42" s="136">
        <f>SUM(J11+J14+J15+J16+J18+J30+J37)</f>
        <v>9629030696</v>
      </c>
      <c r="K42" s="136">
        <f>SUM(K11+K14+K15+K16+K18+K30+K37)</f>
        <v>151971799.40000001</v>
      </c>
      <c r="M42" s="271">
        <f>J42+K42</f>
        <v>9781002495.3999996</v>
      </c>
      <c r="N42" s="243"/>
      <c r="O42" s="244"/>
      <c r="P42" s="271">
        <f>P11+P14+P15+P16+P18+P30+P37</f>
        <v>5991310051.8100004</v>
      </c>
      <c r="Q42" s="244"/>
      <c r="R42" s="136">
        <f>SUM(R11+R14+R15+R16+R18+R30+R37)</f>
        <v>5991310051.8100004</v>
      </c>
      <c r="S42" s="271">
        <f>S11+S14+S15+S16+S18+S30+S37+S39</f>
        <v>-3637720644.1900001</v>
      </c>
      <c r="T42" s="243"/>
      <c r="U42" s="244"/>
    </row>
    <row r="43" spans="1:21" ht="7.7" customHeight="1">
      <c r="A43" s="242" t="s">
        <v>280</v>
      </c>
      <c r="B43" s="243"/>
      <c r="C43" s="243"/>
      <c r="D43" s="243"/>
      <c r="E43" s="243"/>
      <c r="F43" s="243"/>
      <c r="G43" s="243"/>
      <c r="H43" s="243"/>
      <c r="I43" s="244"/>
      <c r="J43" s="128" t="s">
        <v>240</v>
      </c>
      <c r="K43" s="137"/>
      <c r="M43" s="245" t="s">
        <v>240</v>
      </c>
      <c r="N43" s="243"/>
      <c r="O43" s="244"/>
      <c r="P43" s="245" t="s">
        <v>240</v>
      </c>
      <c r="Q43" s="244"/>
      <c r="R43" s="129" t="s">
        <v>240</v>
      </c>
      <c r="S43" s="245" t="s">
        <v>240</v>
      </c>
      <c r="T43" s="243"/>
      <c r="U43" s="244"/>
    </row>
    <row r="44" spans="1:21" ht="7.7" customHeight="1">
      <c r="A44" s="256" t="s">
        <v>281</v>
      </c>
      <c r="B44" s="243"/>
      <c r="C44" s="243"/>
      <c r="D44" s="243"/>
      <c r="E44" s="243"/>
      <c r="F44" s="243"/>
      <c r="G44" s="243"/>
      <c r="H44" s="243"/>
      <c r="I44" s="244"/>
      <c r="J44" s="128" t="s">
        <v>240</v>
      </c>
      <c r="K44" s="128"/>
      <c r="M44" s="245" t="s">
        <v>240</v>
      </c>
      <c r="N44" s="243"/>
      <c r="O44" s="244"/>
      <c r="P44" s="245" t="s">
        <v>240</v>
      </c>
      <c r="Q44" s="244"/>
      <c r="R44" s="129" t="s">
        <v>240</v>
      </c>
      <c r="S44" s="245" t="s">
        <v>240</v>
      </c>
      <c r="T44" s="243"/>
      <c r="U44" s="244"/>
    </row>
    <row r="45" spans="1:21" ht="7.7" customHeight="1">
      <c r="A45" s="256" t="s">
        <v>282</v>
      </c>
      <c r="B45" s="243"/>
      <c r="C45" s="243"/>
      <c r="D45" s="243"/>
      <c r="E45" s="243"/>
      <c r="F45" s="243"/>
      <c r="G45" s="243"/>
      <c r="H45" s="243"/>
      <c r="I45" s="244"/>
      <c r="J45" s="130">
        <f>SUM(J46:J53)</f>
        <v>7980660064</v>
      </c>
      <c r="K45" s="132">
        <v>0</v>
      </c>
      <c r="M45" s="272">
        <f>J45+K45</f>
        <v>7980660064</v>
      </c>
      <c r="N45" s="272"/>
      <c r="O45" s="257"/>
      <c r="P45" s="257">
        <f>SUM(P46:Q53)</f>
        <v>3866207005.0699997</v>
      </c>
      <c r="Q45" s="244"/>
      <c r="R45" s="131">
        <f>SUM(R46:R53)</f>
        <v>3866207005.0699997</v>
      </c>
      <c r="S45" s="257">
        <f>R45-J45</f>
        <v>-4114453058.9300003</v>
      </c>
      <c r="T45" s="243"/>
      <c r="U45" s="244"/>
    </row>
    <row r="46" spans="1:21" ht="7.7" customHeight="1">
      <c r="A46" s="263" t="s">
        <v>283</v>
      </c>
      <c r="B46" s="243"/>
      <c r="C46" s="243"/>
      <c r="D46" s="243"/>
      <c r="E46" s="243"/>
      <c r="F46" s="243"/>
      <c r="G46" s="243"/>
      <c r="H46" s="243"/>
      <c r="I46" s="244"/>
      <c r="J46" s="133">
        <v>4251642339</v>
      </c>
      <c r="K46" s="134">
        <v>0</v>
      </c>
      <c r="M46" s="273">
        <f t="shared" ref="M46:M67" si="4">J46+K46</f>
        <v>4251642339</v>
      </c>
      <c r="N46" s="273"/>
      <c r="O46" s="264"/>
      <c r="P46" s="264">
        <v>1966493291.8499999</v>
      </c>
      <c r="Q46" s="244"/>
      <c r="R46" s="135">
        <v>1966493291.8499999</v>
      </c>
      <c r="S46" s="264">
        <f t="shared" ref="S46:S60" si="5">R46-J46</f>
        <v>-2285149047.1500001</v>
      </c>
      <c r="T46" s="243"/>
      <c r="U46" s="244"/>
    </row>
    <row r="47" spans="1:21" ht="7.7" customHeight="1">
      <c r="A47" s="263" t="s">
        <v>284</v>
      </c>
      <c r="B47" s="243"/>
      <c r="C47" s="243"/>
      <c r="D47" s="243"/>
      <c r="E47" s="243"/>
      <c r="F47" s="243"/>
      <c r="G47" s="243"/>
      <c r="H47" s="243"/>
      <c r="I47" s="244"/>
      <c r="J47" s="133">
        <v>1545278708</v>
      </c>
      <c r="K47" s="133">
        <v>0</v>
      </c>
      <c r="M47" s="273">
        <f t="shared" si="4"/>
        <v>1545278708</v>
      </c>
      <c r="N47" s="273"/>
      <c r="O47" s="264"/>
      <c r="P47" s="264">
        <v>716021384.22000003</v>
      </c>
      <c r="Q47" s="244"/>
      <c r="R47" s="135">
        <v>716021384.22000003</v>
      </c>
      <c r="S47" s="264">
        <f t="shared" si="5"/>
        <v>-829257323.77999997</v>
      </c>
      <c r="T47" s="243"/>
      <c r="U47" s="244"/>
    </row>
    <row r="48" spans="1:21" ht="7.7" customHeight="1">
      <c r="A48" s="263" t="s">
        <v>285</v>
      </c>
      <c r="B48" s="243"/>
      <c r="C48" s="243"/>
      <c r="D48" s="243"/>
      <c r="E48" s="243"/>
      <c r="F48" s="243"/>
      <c r="G48" s="243"/>
      <c r="H48" s="243"/>
      <c r="I48" s="244"/>
      <c r="J48" s="133">
        <v>775558404</v>
      </c>
      <c r="K48" s="133">
        <v>0</v>
      </c>
      <c r="M48" s="273">
        <f t="shared" si="4"/>
        <v>775558404</v>
      </c>
      <c r="N48" s="273"/>
      <c r="O48" s="264"/>
      <c r="P48" s="264">
        <v>471285942</v>
      </c>
      <c r="Q48" s="244"/>
      <c r="R48" s="135">
        <v>471285942</v>
      </c>
      <c r="S48" s="264">
        <f t="shared" si="5"/>
        <v>-304272462</v>
      </c>
      <c r="T48" s="243"/>
      <c r="U48" s="244"/>
    </row>
    <row r="49" spans="1:21" ht="7.7" customHeight="1">
      <c r="A49" s="263" t="s">
        <v>286</v>
      </c>
      <c r="B49" s="243"/>
      <c r="C49" s="243"/>
      <c r="D49" s="243"/>
      <c r="E49" s="243"/>
      <c r="F49" s="243"/>
      <c r="G49" s="243"/>
      <c r="H49" s="243"/>
      <c r="I49" s="244"/>
      <c r="J49" s="133">
        <v>550616053</v>
      </c>
      <c r="K49" s="133">
        <v>0</v>
      </c>
      <c r="M49" s="273">
        <f t="shared" si="4"/>
        <v>550616053</v>
      </c>
      <c r="N49" s="273"/>
      <c r="O49" s="264"/>
      <c r="P49" s="264">
        <v>277737978</v>
      </c>
      <c r="Q49" s="244"/>
      <c r="R49" s="135">
        <v>277737978</v>
      </c>
      <c r="S49" s="264">
        <f t="shared" si="5"/>
        <v>-272878075</v>
      </c>
      <c r="T49" s="243"/>
      <c r="U49" s="244"/>
    </row>
    <row r="50" spans="1:21" ht="7.7" customHeight="1">
      <c r="A50" s="263" t="s">
        <v>287</v>
      </c>
      <c r="B50" s="243"/>
      <c r="C50" s="243"/>
      <c r="D50" s="243"/>
      <c r="E50" s="243"/>
      <c r="F50" s="243"/>
      <c r="G50" s="243"/>
      <c r="H50" s="243"/>
      <c r="I50" s="244"/>
      <c r="J50" s="133">
        <v>382739746</v>
      </c>
      <c r="K50" s="133">
        <v>0</v>
      </c>
      <c r="M50" s="273">
        <f t="shared" si="4"/>
        <v>382739746</v>
      </c>
      <c r="N50" s="273"/>
      <c r="O50" s="264"/>
      <c r="P50" s="264">
        <v>176314080</v>
      </c>
      <c r="Q50" s="244"/>
      <c r="R50" s="135">
        <v>176314080</v>
      </c>
      <c r="S50" s="264">
        <f t="shared" si="5"/>
        <v>-206425666</v>
      </c>
      <c r="T50" s="243"/>
      <c r="U50" s="244"/>
    </row>
    <row r="51" spans="1:21" ht="7.7" customHeight="1">
      <c r="A51" s="263" t="s">
        <v>288</v>
      </c>
      <c r="B51" s="243"/>
      <c r="C51" s="243"/>
      <c r="D51" s="243"/>
      <c r="E51" s="243"/>
      <c r="F51" s="243"/>
      <c r="G51" s="243"/>
      <c r="H51" s="243"/>
      <c r="I51" s="244"/>
      <c r="J51" s="133">
        <v>97839444</v>
      </c>
      <c r="K51" s="133">
        <v>0</v>
      </c>
      <c r="M51" s="273">
        <f t="shared" si="4"/>
        <v>97839444</v>
      </c>
      <c r="N51" s="273"/>
      <c r="O51" s="264"/>
      <c r="P51" s="264">
        <v>48847625</v>
      </c>
      <c r="Q51" s="244"/>
      <c r="R51" s="135">
        <v>48847625</v>
      </c>
      <c r="S51" s="264">
        <f t="shared" si="5"/>
        <v>-48991819</v>
      </c>
      <c r="T51" s="243"/>
      <c r="U51" s="244"/>
    </row>
    <row r="52" spans="1:21" ht="7.7" customHeight="1">
      <c r="A52" s="263" t="s">
        <v>289</v>
      </c>
      <c r="B52" s="243"/>
      <c r="C52" s="243"/>
      <c r="D52" s="243"/>
      <c r="E52" s="243"/>
      <c r="F52" s="243"/>
      <c r="G52" s="243"/>
      <c r="H52" s="243"/>
      <c r="I52" s="244"/>
      <c r="J52" s="133">
        <v>130294016</v>
      </c>
      <c r="K52" s="133">
        <v>0</v>
      </c>
      <c r="M52" s="273">
        <f t="shared" si="4"/>
        <v>130294016</v>
      </c>
      <c r="N52" s="273"/>
      <c r="O52" s="264"/>
      <c r="P52" s="264">
        <v>82085232</v>
      </c>
      <c r="Q52" s="244"/>
      <c r="R52" s="135">
        <v>82085232</v>
      </c>
      <c r="S52" s="264">
        <f t="shared" si="5"/>
        <v>-48208784</v>
      </c>
      <c r="T52" s="243"/>
      <c r="U52" s="244"/>
    </row>
    <row r="53" spans="1:21" ht="7.7" customHeight="1">
      <c r="A53" s="263" t="s">
        <v>290</v>
      </c>
      <c r="B53" s="243"/>
      <c r="C53" s="243"/>
      <c r="D53" s="243"/>
      <c r="E53" s="243"/>
      <c r="F53" s="243"/>
      <c r="G53" s="243"/>
      <c r="H53" s="243"/>
      <c r="I53" s="244"/>
      <c r="J53" s="133">
        <v>246691354</v>
      </c>
      <c r="K53" s="133">
        <v>0</v>
      </c>
      <c r="M53" s="273">
        <f t="shared" si="4"/>
        <v>246691354</v>
      </c>
      <c r="N53" s="273"/>
      <c r="O53" s="264"/>
      <c r="P53" s="264">
        <v>127421472</v>
      </c>
      <c r="Q53" s="244"/>
      <c r="R53" s="135">
        <v>127421472</v>
      </c>
      <c r="S53" s="264">
        <f t="shared" si="5"/>
        <v>-119269882</v>
      </c>
      <c r="T53" s="243"/>
      <c r="U53" s="244"/>
    </row>
    <row r="54" spans="1:21" ht="7.7" customHeight="1">
      <c r="A54" s="256" t="s">
        <v>291</v>
      </c>
      <c r="B54" s="243"/>
      <c r="C54" s="243"/>
      <c r="D54" s="243"/>
      <c r="E54" s="243"/>
      <c r="F54" s="243"/>
      <c r="G54" s="243"/>
      <c r="H54" s="243"/>
      <c r="I54" s="244"/>
      <c r="J54" s="130">
        <f>SUM(I55:J58)</f>
        <v>1646401197</v>
      </c>
      <c r="K54" s="130">
        <f>SUM(K55:K58)</f>
        <v>1483014812.3199999</v>
      </c>
      <c r="M54" s="272">
        <f t="shared" si="4"/>
        <v>3129416009.3199997</v>
      </c>
      <c r="N54" s="272"/>
      <c r="O54" s="257"/>
      <c r="P54" s="257">
        <f>SUM(Q55:Q58)</f>
        <v>2362403103.8299999</v>
      </c>
      <c r="Q54" s="244"/>
      <c r="R54" s="131">
        <f>SUM(R55:R58)</f>
        <v>2362403103.8299999</v>
      </c>
      <c r="S54" s="257">
        <f>R54-J54</f>
        <v>716001906.82999992</v>
      </c>
      <c r="T54" s="243"/>
      <c r="U54" s="244"/>
    </row>
    <row r="55" spans="1:21" ht="7.7" customHeight="1">
      <c r="A55" s="263" t="s">
        <v>292</v>
      </c>
      <c r="B55" s="243"/>
      <c r="C55" s="243"/>
      <c r="D55" s="243"/>
      <c r="E55" s="243"/>
      <c r="F55" s="243"/>
      <c r="G55" s="243"/>
      <c r="H55" s="243"/>
      <c r="I55" s="244"/>
      <c r="J55" s="133">
        <v>300000000</v>
      </c>
      <c r="K55" s="133">
        <v>0</v>
      </c>
      <c r="M55" s="273">
        <f t="shared" si="4"/>
        <v>300000000</v>
      </c>
      <c r="N55" s="273"/>
      <c r="O55" s="264"/>
      <c r="P55" s="138">
        <v>100559895.78</v>
      </c>
      <c r="Q55" s="139">
        <v>171927610.27000001</v>
      </c>
      <c r="R55" s="135">
        <v>171927610.27000001</v>
      </c>
      <c r="S55" s="264">
        <f t="shared" si="5"/>
        <v>-128072389.72999999</v>
      </c>
      <c r="T55" s="243"/>
      <c r="U55" s="244"/>
    </row>
    <row r="56" spans="1:21" ht="7.7" customHeight="1">
      <c r="A56" s="263" t="s">
        <v>293</v>
      </c>
      <c r="B56" s="243"/>
      <c r="C56" s="243"/>
      <c r="D56" s="243"/>
      <c r="E56" s="243"/>
      <c r="F56" s="243"/>
      <c r="G56" s="243"/>
      <c r="H56" s="243"/>
      <c r="I56" s="244"/>
      <c r="J56" s="133">
        <v>1331401197</v>
      </c>
      <c r="K56" s="133">
        <f>158013150.18+15000000+713970485.82</f>
        <v>886983636</v>
      </c>
      <c r="M56" s="273">
        <f t="shared" si="4"/>
        <v>2218384833</v>
      </c>
      <c r="N56" s="273"/>
      <c r="O56" s="264"/>
      <c r="P56" s="138">
        <v>539393463.41999996</v>
      </c>
      <c r="Q56" s="139">
        <v>1579444317.24</v>
      </c>
      <c r="R56" s="135">
        <v>1579444317.24</v>
      </c>
      <c r="S56" s="264">
        <f t="shared" si="5"/>
        <v>248043120.24000001</v>
      </c>
      <c r="T56" s="243"/>
      <c r="U56" s="244"/>
    </row>
    <row r="57" spans="1:21" ht="7.7" customHeight="1">
      <c r="A57" s="263" t="s">
        <v>294</v>
      </c>
      <c r="B57" s="243"/>
      <c r="C57" s="243"/>
      <c r="D57" s="243"/>
      <c r="E57" s="243"/>
      <c r="F57" s="243"/>
      <c r="G57" s="243"/>
      <c r="H57" s="243"/>
      <c r="I57" s="244"/>
      <c r="J57" s="133">
        <v>15000000</v>
      </c>
      <c r="K57" s="133">
        <v>-15000000</v>
      </c>
      <c r="M57" s="273">
        <f t="shared" si="4"/>
        <v>0</v>
      </c>
      <c r="N57" s="273"/>
      <c r="O57" s="264"/>
      <c r="P57" s="138">
        <v>0</v>
      </c>
      <c r="Q57" s="133">
        <v>0</v>
      </c>
      <c r="R57" s="135">
        <v>0</v>
      </c>
      <c r="S57" s="264">
        <f t="shared" si="5"/>
        <v>-15000000</v>
      </c>
      <c r="T57" s="243"/>
      <c r="U57" s="244"/>
    </row>
    <row r="58" spans="1:21" ht="7.7" customHeight="1">
      <c r="A58" s="263" t="s">
        <v>295</v>
      </c>
      <c r="B58" s="243"/>
      <c r="C58" s="243"/>
      <c r="D58" s="243"/>
      <c r="E58" s="243"/>
      <c r="F58" s="243"/>
      <c r="G58" s="243"/>
      <c r="H58" s="243"/>
      <c r="I58" s="244"/>
      <c r="J58" s="133">
        <v>0</v>
      </c>
      <c r="K58" s="133">
        <f>149592665.11+461438511.21</f>
        <v>611031176.31999993</v>
      </c>
      <c r="M58" s="273">
        <f t="shared" si="4"/>
        <v>611031176.31999993</v>
      </c>
      <c r="N58" s="273"/>
      <c r="O58" s="264"/>
      <c r="P58" s="138">
        <v>149592665.11000001</v>
      </c>
      <c r="Q58" s="133">
        <v>611031176.32000005</v>
      </c>
      <c r="R58" s="135">
        <v>611031176.32000005</v>
      </c>
      <c r="S58" s="264">
        <f t="shared" si="5"/>
        <v>611031176.32000005</v>
      </c>
      <c r="T58" s="243"/>
      <c r="U58" s="244"/>
    </row>
    <row r="59" spans="1:21" ht="7.7" customHeight="1">
      <c r="A59" s="256" t="s">
        <v>296</v>
      </c>
      <c r="B59" s="243"/>
      <c r="C59" s="243"/>
      <c r="D59" s="243"/>
      <c r="E59" s="243"/>
      <c r="F59" s="243"/>
      <c r="G59" s="243"/>
      <c r="H59" s="243"/>
      <c r="I59" s="244"/>
      <c r="J59" s="130">
        <f>J60</f>
        <v>334900000</v>
      </c>
      <c r="K59" s="130">
        <v>0</v>
      </c>
      <c r="M59" s="272">
        <f t="shared" si="4"/>
        <v>334900000</v>
      </c>
      <c r="N59" s="272"/>
      <c r="O59" s="257"/>
      <c r="P59" s="257">
        <v>176111018</v>
      </c>
      <c r="Q59" s="244"/>
      <c r="R59" s="131">
        <f>R60</f>
        <v>176111018</v>
      </c>
      <c r="S59" s="257">
        <f>R59-J59</f>
        <v>-158788982</v>
      </c>
      <c r="T59" s="243"/>
      <c r="U59" s="244"/>
    </row>
    <row r="60" spans="1:21" ht="7.7" customHeight="1">
      <c r="A60" s="263" t="s">
        <v>297</v>
      </c>
      <c r="B60" s="243"/>
      <c r="C60" s="243"/>
      <c r="D60" s="243"/>
      <c r="E60" s="243"/>
      <c r="F60" s="243"/>
      <c r="G60" s="243"/>
      <c r="H60" s="243"/>
      <c r="I60" s="244"/>
      <c r="J60" s="133">
        <v>334900000</v>
      </c>
      <c r="K60" s="133">
        <v>0</v>
      </c>
      <c r="M60" s="273">
        <f t="shared" si="4"/>
        <v>334900000</v>
      </c>
      <c r="N60" s="273"/>
      <c r="O60" s="264"/>
      <c r="P60" s="264">
        <v>176111018</v>
      </c>
      <c r="Q60" s="244"/>
      <c r="R60" s="135">
        <v>176111018</v>
      </c>
      <c r="S60" s="264">
        <f t="shared" si="5"/>
        <v>-158788982</v>
      </c>
      <c r="T60" s="243"/>
      <c r="U60" s="244"/>
    </row>
    <row r="61" spans="1:21" ht="7.7" customHeight="1">
      <c r="A61" s="263" t="s">
        <v>298</v>
      </c>
      <c r="B61" s="243"/>
      <c r="C61" s="243"/>
      <c r="D61" s="243"/>
      <c r="E61" s="243"/>
      <c r="F61" s="243"/>
      <c r="G61" s="243"/>
      <c r="H61" s="243"/>
      <c r="I61" s="244"/>
      <c r="J61" s="133">
        <v>0</v>
      </c>
      <c r="K61" s="133">
        <v>0</v>
      </c>
      <c r="M61" s="273">
        <f t="shared" si="4"/>
        <v>0</v>
      </c>
      <c r="N61" s="273"/>
      <c r="O61" s="264"/>
      <c r="P61" s="264">
        <v>0</v>
      </c>
      <c r="Q61" s="244"/>
      <c r="R61" s="135">
        <v>0</v>
      </c>
      <c r="S61" s="264">
        <v>0</v>
      </c>
      <c r="T61" s="243"/>
      <c r="U61" s="244"/>
    </row>
    <row r="62" spans="1:21" ht="7.7" customHeight="1">
      <c r="A62" s="256" t="s">
        <v>299</v>
      </c>
      <c r="B62" s="243"/>
      <c r="C62" s="243"/>
      <c r="D62" s="243"/>
      <c r="E62" s="243"/>
      <c r="F62" s="243"/>
      <c r="G62" s="243"/>
      <c r="H62" s="243"/>
      <c r="I62" s="244"/>
      <c r="J62" s="130">
        <v>0</v>
      </c>
      <c r="K62" s="130">
        <v>0</v>
      </c>
      <c r="M62" s="272">
        <f t="shared" si="4"/>
        <v>0</v>
      </c>
      <c r="N62" s="272"/>
      <c r="O62" s="257"/>
      <c r="P62" s="257">
        <v>0</v>
      </c>
      <c r="Q62" s="244"/>
      <c r="R62" s="131">
        <v>0</v>
      </c>
      <c r="S62" s="257">
        <v>0</v>
      </c>
      <c r="T62" s="243"/>
      <c r="U62" s="244"/>
    </row>
    <row r="63" spans="1:21" ht="7.7" customHeight="1">
      <c r="A63" s="256" t="s">
        <v>300</v>
      </c>
      <c r="B63" s="243"/>
      <c r="C63" s="243"/>
      <c r="D63" s="243"/>
      <c r="E63" s="243"/>
      <c r="F63" s="243"/>
      <c r="G63" s="243"/>
      <c r="H63" s="243"/>
      <c r="I63" s="244"/>
      <c r="J63" s="130">
        <v>0</v>
      </c>
      <c r="K63" s="130">
        <v>0</v>
      </c>
      <c r="M63" s="272">
        <f t="shared" si="4"/>
        <v>0</v>
      </c>
      <c r="N63" s="272"/>
      <c r="O63" s="257"/>
      <c r="P63" s="257">
        <v>0</v>
      </c>
      <c r="Q63" s="244"/>
      <c r="R63" s="131">
        <v>0</v>
      </c>
      <c r="S63" s="257">
        <v>0</v>
      </c>
      <c r="T63" s="243"/>
      <c r="U63" s="244"/>
    </row>
    <row r="64" spans="1:21" ht="7.7" customHeight="1">
      <c r="A64" s="270" t="s">
        <v>301</v>
      </c>
      <c r="B64" s="243"/>
      <c r="C64" s="243"/>
      <c r="D64" s="243"/>
      <c r="E64" s="243"/>
      <c r="F64" s="243"/>
      <c r="G64" s="243"/>
      <c r="H64" s="243"/>
      <c r="I64" s="244"/>
      <c r="J64" s="136">
        <f>J45+J54+J59</f>
        <v>9961961261</v>
      </c>
      <c r="K64" s="136">
        <f>K45+K54+K59</f>
        <v>1483014812.3199999</v>
      </c>
      <c r="M64" s="274">
        <f t="shared" si="4"/>
        <v>11444976073.32</v>
      </c>
      <c r="N64" s="274"/>
      <c r="O64" s="275"/>
      <c r="P64" s="271">
        <f>P45+P54+P59</f>
        <v>6404721126.8999996</v>
      </c>
      <c r="Q64" s="244"/>
      <c r="R64" s="136">
        <f>R45+R54+R59</f>
        <v>6404721126.8999996</v>
      </c>
      <c r="S64" s="279">
        <f>R64-J64</f>
        <v>-3557240134.1000004</v>
      </c>
      <c r="T64" s="280"/>
      <c r="U64" s="281"/>
    </row>
    <row r="65" spans="1:21" ht="7.7" customHeight="1">
      <c r="A65" s="270" t="s">
        <v>302</v>
      </c>
      <c r="B65" s="243"/>
      <c r="C65" s="243"/>
      <c r="D65" s="243"/>
      <c r="E65" s="243"/>
      <c r="F65" s="243"/>
      <c r="G65" s="243"/>
      <c r="H65" s="243"/>
      <c r="I65" s="244"/>
      <c r="J65" s="136">
        <v>0</v>
      </c>
      <c r="K65" s="140">
        <f>K66</f>
        <v>689095555.31999993</v>
      </c>
      <c r="M65" s="274">
        <f t="shared" si="4"/>
        <v>689095555.31999993</v>
      </c>
      <c r="N65" s="274"/>
      <c r="O65" s="275"/>
      <c r="P65" s="276">
        <v>689095555.32000005</v>
      </c>
      <c r="Q65" s="277"/>
      <c r="R65" s="141">
        <f>R66</f>
        <v>689095555.32000005</v>
      </c>
      <c r="S65" s="278">
        <f>R65-J65</f>
        <v>689095555.32000005</v>
      </c>
      <c r="T65" s="261"/>
      <c r="U65" s="262"/>
    </row>
    <row r="66" spans="1:21" ht="7.7" customHeight="1">
      <c r="A66" s="263" t="s">
        <v>303</v>
      </c>
      <c r="B66" s="243"/>
      <c r="C66" s="243"/>
      <c r="D66" s="243"/>
      <c r="E66" s="243"/>
      <c r="F66" s="243"/>
      <c r="G66" s="243"/>
      <c r="H66" s="243"/>
      <c r="I66" s="244"/>
      <c r="J66" s="133">
        <v>0</v>
      </c>
      <c r="K66" s="133">
        <f>416850000+272245555.32</f>
        <v>689095555.31999993</v>
      </c>
      <c r="M66" s="273">
        <f t="shared" si="4"/>
        <v>689095555.31999993</v>
      </c>
      <c r="N66" s="273"/>
      <c r="O66" s="264"/>
      <c r="P66" s="264">
        <v>689095555.32000005</v>
      </c>
      <c r="Q66" s="244"/>
      <c r="R66" s="135">
        <v>689095555.32000005</v>
      </c>
      <c r="S66" s="266">
        <f>R66-J66</f>
        <v>689095555.32000005</v>
      </c>
      <c r="T66" s="261"/>
      <c r="U66" s="262"/>
    </row>
    <row r="67" spans="1:21" ht="15" customHeight="1">
      <c r="A67" s="270" t="s">
        <v>304</v>
      </c>
      <c r="B67" s="243"/>
      <c r="C67" s="243"/>
      <c r="D67" s="243"/>
      <c r="E67" s="243"/>
      <c r="F67" s="243"/>
      <c r="G67" s="243"/>
      <c r="H67" s="243"/>
      <c r="I67" s="244"/>
      <c r="J67" s="142">
        <f>J42+J64+J65</f>
        <v>19590991957</v>
      </c>
      <c r="K67" s="142">
        <f>K42+K64+K65</f>
        <v>2324082167.04</v>
      </c>
      <c r="L67" s="126"/>
      <c r="M67" s="285">
        <f t="shared" si="4"/>
        <v>21915074124.040001</v>
      </c>
      <c r="N67" s="285"/>
      <c r="O67" s="286"/>
      <c r="P67" s="286">
        <f>P42+P64+P65</f>
        <v>13085126734.029999</v>
      </c>
      <c r="Q67" s="287"/>
      <c r="R67" s="142">
        <f>R42+R64+R65</f>
        <v>13085126734.029999</v>
      </c>
      <c r="S67" s="286">
        <f>S42+S64+S65</f>
        <v>-6505865222.9700012</v>
      </c>
      <c r="T67" s="288"/>
      <c r="U67" s="287"/>
    </row>
    <row r="68" spans="1:21" ht="6.75" customHeight="1">
      <c r="A68" s="256" t="s">
        <v>305</v>
      </c>
      <c r="B68" s="243"/>
      <c r="C68" s="243"/>
      <c r="D68" s="243"/>
      <c r="E68" s="243"/>
      <c r="F68" s="243"/>
      <c r="G68" s="243"/>
      <c r="H68" s="243"/>
      <c r="I68" s="244"/>
      <c r="J68" s="130"/>
      <c r="K68" s="130"/>
      <c r="M68" s="257"/>
      <c r="N68" s="243"/>
      <c r="O68" s="244"/>
      <c r="P68" s="257"/>
      <c r="Q68" s="244"/>
      <c r="R68" s="131"/>
      <c r="S68" s="257"/>
      <c r="T68" s="243"/>
      <c r="U68" s="244"/>
    </row>
    <row r="69" spans="1:21" ht="7.7" customHeight="1">
      <c r="A69" s="263" t="s">
        <v>306</v>
      </c>
      <c r="B69" s="243"/>
      <c r="C69" s="243"/>
      <c r="D69" s="243"/>
      <c r="E69" s="243"/>
      <c r="F69" s="243"/>
      <c r="G69" s="243"/>
      <c r="H69" s="243"/>
      <c r="I69" s="244"/>
      <c r="J69" s="133">
        <v>0</v>
      </c>
      <c r="K69" s="133">
        <f>416850000+272245555.32</f>
        <v>689095555.31999993</v>
      </c>
      <c r="M69" s="273">
        <f>J69+K69</f>
        <v>689095555.31999993</v>
      </c>
      <c r="N69" s="273"/>
      <c r="O69" s="264"/>
      <c r="P69" s="264">
        <v>689095555.32000005</v>
      </c>
      <c r="Q69" s="244"/>
      <c r="R69" s="135">
        <v>689095555.32000005</v>
      </c>
      <c r="S69" s="282">
        <f>R69-J69</f>
        <v>689095555.32000005</v>
      </c>
      <c r="T69" s="283"/>
      <c r="U69" s="284"/>
    </row>
    <row r="70" spans="1:21" ht="7.7" customHeight="1">
      <c r="A70" s="263" t="s">
        <v>307</v>
      </c>
      <c r="B70" s="243"/>
      <c r="C70" s="243"/>
      <c r="D70" s="243"/>
      <c r="E70" s="243"/>
      <c r="F70" s="243"/>
      <c r="G70" s="243"/>
      <c r="H70" s="243"/>
      <c r="I70" s="244"/>
      <c r="J70" s="133">
        <v>0</v>
      </c>
      <c r="K70" s="133">
        <v>0</v>
      </c>
      <c r="M70" s="273">
        <v>0</v>
      </c>
      <c r="N70" s="273"/>
      <c r="O70" s="264"/>
      <c r="P70" s="264">
        <v>0</v>
      </c>
      <c r="Q70" s="244"/>
      <c r="R70" s="135">
        <v>0</v>
      </c>
      <c r="S70" s="264">
        <v>0</v>
      </c>
      <c r="T70" s="243"/>
      <c r="U70" s="244"/>
    </row>
    <row r="71" spans="1:21" ht="7.7" customHeight="1">
      <c r="A71" s="263" t="s">
        <v>308</v>
      </c>
      <c r="B71" s="243"/>
      <c r="C71" s="243"/>
      <c r="D71" s="243"/>
      <c r="E71" s="243"/>
      <c r="F71" s="243"/>
      <c r="G71" s="243"/>
      <c r="H71" s="243"/>
      <c r="I71" s="244"/>
      <c r="J71" s="133">
        <v>0</v>
      </c>
      <c r="K71" s="133">
        <f>K69</f>
        <v>689095555.31999993</v>
      </c>
      <c r="M71" s="273">
        <f>M69</f>
        <v>689095555.31999993</v>
      </c>
      <c r="N71" s="273"/>
      <c r="O71" s="264"/>
      <c r="P71" s="264">
        <f>P69</f>
        <v>689095555.32000005</v>
      </c>
      <c r="Q71" s="244"/>
      <c r="R71" s="135">
        <f>R69</f>
        <v>689095555.32000005</v>
      </c>
      <c r="S71" s="284">
        <f>S69</f>
        <v>689095555.32000005</v>
      </c>
      <c r="T71" s="291"/>
      <c r="U71" s="292"/>
    </row>
    <row r="72" spans="1:21" ht="2.25" customHeight="1">
      <c r="A72" s="293" t="s">
        <v>240</v>
      </c>
      <c r="B72" s="294"/>
      <c r="C72" s="294"/>
      <c r="D72" s="294"/>
      <c r="E72" s="294"/>
      <c r="F72" s="294"/>
      <c r="G72" s="294"/>
      <c r="H72" s="294"/>
      <c r="I72" s="295"/>
      <c r="J72" s="143" t="s">
        <v>240</v>
      </c>
      <c r="K72" s="143" t="s">
        <v>240</v>
      </c>
      <c r="M72" s="296" t="s">
        <v>240</v>
      </c>
      <c r="N72" s="294"/>
      <c r="O72" s="295"/>
      <c r="P72" s="296" t="s">
        <v>240</v>
      </c>
      <c r="Q72" s="295"/>
      <c r="R72" s="143" t="s">
        <v>240</v>
      </c>
      <c r="S72" s="296" t="s">
        <v>240</v>
      </c>
      <c r="T72" s="294"/>
      <c r="U72" s="295"/>
    </row>
    <row r="73" spans="1:21" ht="0" hidden="1" customHeight="1"/>
    <row r="74" spans="1:21" ht="39.75" customHeight="1"/>
    <row r="75" spans="1:21" ht="3" customHeight="1">
      <c r="E75" s="144"/>
      <c r="F75" s="144"/>
      <c r="I75" s="144"/>
      <c r="J75" s="144"/>
      <c r="K75" s="144"/>
      <c r="O75" s="144"/>
      <c r="P75" s="144"/>
      <c r="Q75" s="144"/>
      <c r="R75" s="144"/>
      <c r="S75" s="144"/>
    </row>
    <row r="76" spans="1:21" ht="9.6" customHeight="1">
      <c r="D76" s="289" t="s">
        <v>309</v>
      </c>
      <c r="E76" s="243"/>
      <c r="F76" s="243"/>
      <c r="G76" s="243"/>
      <c r="H76" s="289" t="s">
        <v>310</v>
      </c>
      <c r="I76" s="243"/>
      <c r="J76" s="243"/>
      <c r="K76" s="243"/>
      <c r="L76" s="243"/>
      <c r="M76" s="243"/>
      <c r="N76" s="289" t="s">
        <v>311</v>
      </c>
      <c r="O76" s="243"/>
      <c r="P76" s="243"/>
      <c r="Q76" s="243"/>
      <c r="R76" s="243"/>
      <c r="S76" s="243"/>
      <c r="T76" s="243"/>
    </row>
    <row r="77" spans="1:21" ht="17.100000000000001" customHeight="1">
      <c r="D77" s="290" t="s">
        <v>312</v>
      </c>
      <c r="E77" s="243"/>
      <c r="F77" s="243"/>
      <c r="G77" s="243"/>
      <c r="H77" s="290" t="s">
        <v>313</v>
      </c>
      <c r="I77" s="243"/>
      <c r="J77" s="243"/>
      <c r="K77" s="243"/>
      <c r="L77" s="243"/>
      <c r="M77" s="243"/>
      <c r="N77" s="290" t="s">
        <v>314</v>
      </c>
      <c r="O77" s="243"/>
      <c r="P77" s="243"/>
      <c r="Q77" s="243"/>
      <c r="R77" s="243"/>
      <c r="S77" s="243"/>
      <c r="T77" s="243"/>
    </row>
    <row r="78" spans="1:21" ht="0" hidden="1" customHeight="1"/>
    <row r="80" spans="1:21">
      <c r="E80" s="145"/>
    </row>
    <row r="81" spans="2:5">
      <c r="B81" s="146"/>
      <c r="E81" s="145"/>
    </row>
  </sheetData>
  <mergeCells count="264">
    <mergeCell ref="D76:G76"/>
    <mergeCell ref="H76:M76"/>
    <mergeCell ref="N76:T76"/>
    <mergeCell ref="D77:G77"/>
    <mergeCell ref="H77:M77"/>
    <mergeCell ref="N77:T77"/>
    <mergeCell ref="A71:I71"/>
    <mergeCell ref="M71:O71"/>
    <mergeCell ref="P71:Q71"/>
    <mergeCell ref="S71:U71"/>
    <mergeCell ref="A72:I72"/>
    <mergeCell ref="M72:O72"/>
    <mergeCell ref="P72:Q72"/>
    <mergeCell ref="S72:U72"/>
    <mergeCell ref="A69:I69"/>
    <mergeCell ref="M69:O69"/>
    <mergeCell ref="P69:Q69"/>
    <mergeCell ref="S69:U69"/>
    <mergeCell ref="A70:I70"/>
    <mergeCell ref="M70:O70"/>
    <mergeCell ref="P70:Q70"/>
    <mergeCell ref="S70:U70"/>
    <mergeCell ref="A67:I67"/>
    <mergeCell ref="M67:O67"/>
    <mergeCell ref="P67:Q67"/>
    <mergeCell ref="S67:U67"/>
    <mergeCell ref="A68:I68"/>
    <mergeCell ref="M68:O68"/>
    <mergeCell ref="P68:Q68"/>
    <mergeCell ref="S68:U68"/>
    <mergeCell ref="A65:I65"/>
    <mergeCell ref="M65:O65"/>
    <mergeCell ref="P65:Q65"/>
    <mergeCell ref="S65:U65"/>
    <mergeCell ref="A66:I66"/>
    <mergeCell ref="M66:O66"/>
    <mergeCell ref="P66:Q66"/>
    <mergeCell ref="S66:U66"/>
    <mergeCell ref="A63:I63"/>
    <mergeCell ref="M63:O63"/>
    <mergeCell ref="P63:Q63"/>
    <mergeCell ref="S63:U63"/>
    <mergeCell ref="A64:I64"/>
    <mergeCell ref="M64:O64"/>
    <mergeCell ref="P64:Q64"/>
    <mergeCell ref="S64:U64"/>
    <mergeCell ref="A61:I61"/>
    <mergeCell ref="M61:O61"/>
    <mergeCell ref="P61:Q61"/>
    <mergeCell ref="S61:U61"/>
    <mergeCell ref="A62:I62"/>
    <mergeCell ref="M62:O62"/>
    <mergeCell ref="P62:Q62"/>
    <mergeCell ref="S62:U62"/>
    <mergeCell ref="A59:I59"/>
    <mergeCell ref="M59:O59"/>
    <mergeCell ref="P59:Q59"/>
    <mergeCell ref="S59:U59"/>
    <mergeCell ref="A60:I60"/>
    <mergeCell ref="M60:O60"/>
    <mergeCell ref="P60:Q60"/>
    <mergeCell ref="S60:U60"/>
    <mergeCell ref="A57:I57"/>
    <mergeCell ref="M57:O57"/>
    <mergeCell ref="S57:U57"/>
    <mergeCell ref="A58:I58"/>
    <mergeCell ref="M58:O58"/>
    <mergeCell ref="S58:U58"/>
    <mergeCell ref="A55:I55"/>
    <mergeCell ref="M55:O55"/>
    <mergeCell ref="S55:U55"/>
    <mergeCell ref="A56:I56"/>
    <mergeCell ref="M56:O56"/>
    <mergeCell ref="S56:U56"/>
    <mergeCell ref="A53:I53"/>
    <mergeCell ref="M53:O53"/>
    <mergeCell ref="P53:Q53"/>
    <mergeCell ref="S53:U53"/>
    <mergeCell ref="A54:I54"/>
    <mergeCell ref="M54:O54"/>
    <mergeCell ref="P54:Q54"/>
    <mergeCell ref="S54:U54"/>
    <mergeCell ref="A51:I51"/>
    <mergeCell ref="M51:O51"/>
    <mergeCell ref="P51:Q51"/>
    <mergeCell ref="S51:U51"/>
    <mergeCell ref="A52:I52"/>
    <mergeCell ref="M52:O52"/>
    <mergeCell ref="P52:Q52"/>
    <mergeCell ref="S52:U52"/>
    <mergeCell ref="A49:I49"/>
    <mergeCell ref="M49:O49"/>
    <mergeCell ref="P49:Q49"/>
    <mergeCell ref="S49:U49"/>
    <mergeCell ref="A50:I50"/>
    <mergeCell ref="M50:O50"/>
    <mergeCell ref="P50:Q50"/>
    <mergeCell ref="S50:U50"/>
    <mergeCell ref="A47:I47"/>
    <mergeCell ref="M47:O47"/>
    <mergeCell ref="P47:Q47"/>
    <mergeCell ref="S47:U47"/>
    <mergeCell ref="A48:I48"/>
    <mergeCell ref="M48:O48"/>
    <mergeCell ref="P48:Q48"/>
    <mergeCell ref="S48:U48"/>
    <mergeCell ref="A45:I45"/>
    <mergeCell ref="M45:O45"/>
    <mergeCell ref="P45:Q45"/>
    <mergeCell ref="S45:U45"/>
    <mergeCell ref="A46:I46"/>
    <mergeCell ref="M46:O46"/>
    <mergeCell ref="P46:Q46"/>
    <mergeCell ref="S46:U46"/>
    <mergeCell ref="A43:I43"/>
    <mergeCell ref="M43:O43"/>
    <mergeCell ref="P43:Q43"/>
    <mergeCell ref="S43:U43"/>
    <mergeCell ref="A44:I44"/>
    <mergeCell ref="M44:O44"/>
    <mergeCell ref="P44:Q44"/>
    <mergeCell ref="S44:U44"/>
    <mergeCell ref="A41:I41"/>
    <mergeCell ref="M41:O41"/>
    <mergeCell ref="P41:Q41"/>
    <mergeCell ref="S41:U41"/>
    <mergeCell ref="A42:I42"/>
    <mergeCell ref="M42:O42"/>
    <mergeCell ref="P42:Q42"/>
    <mergeCell ref="S42:U42"/>
    <mergeCell ref="A39:I39"/>
    <mergeCell ref="M39:O39"/>
    <mergeCell ref="P39:Q39"/>
    <mergeCell ref="S39:U39"/>
    <mergeCell ref="A40:I40"/>
    <mergeCell ref="M40:O40"/>
    <mergeCell ref="P40:Q40"/>
    <mergeCell ref="S40:U40"/>
    <mergeCell ref="A37:I37"/>
    <mergeCell ref="M37:O37"/>
    <mergeCell ref="P37:Q37"/>
    <mergeCell ref="S37:U37"/>
    <mergeCell ref="A38:I38"/>
    <mergeCell ref="M38:O38"/>
    <mergeCell ref="P38:Q38"/>
    <mergeCell ref="S38:U38"/>
    <mergeCell ref="A35:I35"/>
    <mergeCell ref="M35:O35"/>
    <mergeCell ref="P35:Q35"/>
    <mergeCell ref="S35:U35"/>
    <mergeCell ref="A36:I36"/>
    <mergeCell ref="M36:O36"/>
    <mergeCell ref="P36:Q36"/>
    <mergeCell ref="S36:U36"/>
    <mergeCell ref="A33:I33"/>
    <mergeCell ref="M33:O33"/>
    <mergeCell ref="P33:Q33"/>
    <mergeCell ref="S33:U33"/>
    <mergeCell ref="A34:I34"/>
    <mergeCell ref="M34:O34"/>
    <mergeCell ref="P34:Q34"/>
    <mergeCell ref="S34:U34"/>
    <mergeCell ref="A31:I31"/>
    <mergeCell ref="M31:O31"/>
    <mergeCell ref="P31:Q31"/>
    <mergeCell ref="S31:U31"/>
    <mergeCell ref="A32:I32"/>
    <mergeCell ref="M32:O32"/>
    <mergeCell ref="P32:Q32"/>
    <mergeCell ref="S32:U32"/>
    <mergeCell ref="A29:I29"/>
    <mergeCell ref="M29:O29"/>
    <mergeCell ref="P29:Q29"/>
    <mergeCell ref="S29:U29"/>
    <mergeCell ref="A30:I30"/>
    <mergeCell ref="M30:O30"/>
    <mergeCell ref="P30:Q30"/>
    <mergeCell ref="S30:U30"/>
    <mergeCell ref="A27:I27"/>
    <mergeCell ref="M27:O27"/>
    <mergeCell ref="P27:Q27"/>
    <mergeCell ref="S27:U27"/>
    <mergeCell ref="A28:I28"/>
    <mergeCell ref="M28:O28"/>
    <mergeCell ref="P28:Q28"/>
    <mergeCell ref="S28:U28"/>
    <mergeCell ref="A25:I25"/>
    <mergeCell ref="M25:O25"/>
    <mergeCell ref="P25:Q25"/>
    <mergeCell ref="S25:U25"/>
    <mergeCell ref="A26:I26"/>
    <mergeCell ref="M26:O26"/>
    <mergeCell ref="P26:Q26"/>
    <mergeCell ref="S26:U26"/>
    <mergeCell ref="A23:I23"/>
    <mergeCell ref="M23:O23"/>
    <mergeCell ref="P23:Q23"/>
    <mergeCell ref="S23:U23"/>
    <mergeCell ref="A24:I24"/>
    <mergeCell ref="M24:O24"/>
    <mergeCell ref="P24:Q24"/>
    <mergeCell ref="S24:U24"/>
    <mergeCell ref="A21:I21"/>
    <mergeCell ref="M21:O21"/>
    <mergeCell ref="P21:Q21"/>
    <mergeCell ref="S21:U21"/>
    <mergeCell ref="A22:I22"/>
    <mergeCell ref="M22:O22"/>
    <mergeCell ref="P22:Q22"/>
    <mergeCell ref="S22:U22"/>
    <mergeCell ref="A19:I19"/>
    <mergeCell ref="M19:O19"/>
    <mergeCell ref="P19:Q19"/>
    <mergeCell ref="S19:U19"/>
    <mergeCell ref="A20:I20"/>
    <mergeCell ref="M20:O20"/>
    <mergeCell ref="P20:Q20"/>
    <mergeCell ref="S20:U20"/>
    <mergeCell ref="A17:I17"/>
    <mergeCell ref="M17:O17"/>
    <mergeCell ref="P17:Q17"/>
    <mergeCell ref="S17:U17"/>
    <mergeCell ref="A18:I18"/>
    <mergeCell ref="M18:O18"/>
    <mergeCell ref="P18:Q18"/>
    <mergeCell ref="S18:U18"/>
    <mergeCell ref="A15:I15"/>
    <mergeCell ref="M15:O15"/>
    <mergeCell ref="P15:Q15"/>
    <mergeCell ref="S15:U15"/>
    <mergeCell ref="A16:I16"/>
    <mergeCell ref="M16:O16"/>
    <mergeCell ref="P16:Q16"/>
    <mergeCell ref="S16:U16"/>
    <mergeCell ref="A13:I13"/>
    <mergeCell ref="M13:O13"/>
    <mergeCell ref="P13:Q13"/>
    <mergeCell ref="S13:U13"/>
    <mergeCell ref="A14:I14"/>
    <mergeCell ref="M14:O14"/>
    <mergeCell ref="P14:Q14"/>
    <mergeCell ref="S14:U14"/>
    <mergeCell ref="A11:I11"/>
    <mergeCell ref="M11:O11"/>
    <mergeCell ref="P11:Q11"/>
    <mergeCell ref="S11:U11"/>
    <mergeCell ref="A12:I12"/>
    <mergeCell ref="M12:O12"/>
    <mergeCell ref="P12:Q12"/>
    <mergeCell ref="S12:U12"/>
    <mergeCell ref="A9:I9"/>
    <mergeCell ref="M9:O9"/>
    <mergeCell ref="P9:Q9"/>
    <mergeCell ref="S9:U9"/>
    <mergeCell ref="A10:I10"/>
    <mergeCell ref="M10:O10"/>
    <mergeCell ref="P10:Q10"/>
    <mergeCell ref="S10:U10"/>
    <mergeCell ref="B2:B5"/>
    <mergeCell ref="F3:P3"/>
    <mergeCell ref="F5:P6"/>
    <mergeCell ref="A8:I8"/>
    <mergeCell ref="J8:R8"/>
    <mergeCell ref="S8:U8"/>
  </mergeCells>
  <conditionalFormatting sqref="J74 L74:U74 J75:U80 J82:U1048576 J81 L81:U81 B81 J1:U73">
    <cfRule type="cellIs" dxfId="1" priority="2" operator="lessThan">
      <formula>0</formula>
    </cfRule>
  </conditionalFormatting>
  <conditionalFormatting sqref="J10:U71">
    <cfRule type="cellIs" dxfId="0" priority="1" operator="greaterThan">
      <formula>0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897A7-0FC7-49AA-81F9-2662CE1134EC}">
  <sheetPr>
    <pageSetUpPr fitToPage="1"/>
  </sheetPr>
  <dimension ref="A1:K199"/>
  <sheetViews>
    <sheetView showGridLines="0" workbookViewId="0">
      <selection sqref="A1:J1"/>
    </sheetView>
  </sheetViews>
  <sheetFormatPr baseColWidth="10" defaultRowHeight="15"/>
  <cols>
    <col min="1" max="1" width="5.7109375" style="300" customWidth="1"/>
    <col min="2" max="2" width="10.7109375" style="300" customWidth="1"/>
    <col min="3" max="3" width="20.7109375" style="300" customWidth="1"/>
    <col min="4" max="4" width="24.7109375" style="300" customWidth="1"/>
    <col min="5" max="5" width="18.140625" style="300" bestFit="1" customWidth="1"/>
    <col min="6" max="6" width="17.140625" style="300" bestFit="1" customWidth="1"/>
    <col min="7" max="10" width="18.140625" style="300" bestFit="1" customWidth="1"/>
    <col min="11" max="11" width="4.28515625" style="300" customWidth="1"/>
    <col min="12" max="12" width="4" style="300" customWidth="1"/>
    <col min="13" max="16384" width="11.42578125" style="300"/>
  </cols>
  <sheetData>
    <row r="1" spans="1:10" ht="88.5" customHeight="1">
      <c r="A1" s="297" t="s">
        <v>315</v>
      </c>
      <c r="B1" s="298"/>
      <c r="C1" s="298"/>
      <c r="D1" s="298"/>
      <c r="E1" s="298"/>
      <c r="F1" s="298"/>
      <c r="G1" s="298"/>
      <c r="H1" s="298"/>
      <c r="I1" s="298"/>
      <c r="J1" s="299"/>
    </row>
    <row r="2" spans="1:10" ht="9" customHeight="1"/>
    <row r="3" spans="1:10" ht="17.100000000000001" customHeight="1">
      <c r="A3" s="301" t="s">
        <v>240</v>
      </c>
      <c r="B3" s="302"/>
      <c r="C3" s="302"/>
      <c r="D3" s="303"/>
      <c r="E3" s="304" t="s">
        <v>316</v>
      </c>
      <c r="F3" s="305"/>
      <c r="G3" s="305"/>
      <c r="H3" s="305"/>
      <c r="I3" s="305"/>
      <c r="J3" s="306" t="s">
        <v>317</v>
      </c>
    </row>
    <row r="4" spans="1:10" ht="27" customHeight="1">
      <c r="A4" s="307" t="s">
        <v>4</v>
      </c>
      <c r="B4" s="308"/>
      <c r="C4" s="308"/>
      <c r="D4" s="309"/>
      <c r="E4" s="310" t="s">
        <v>212</v>
      </c>
      <c r="F4" s="310" t="s">
        <v>318</v>
      </c>
      <c r="G4" s="310" t="s">
        <v>244</v>
      </c>
      <c r="H4" s="310" t="s">
        <v>195</v>
      </c>
      <c r="I4" s="311" t="s">
        <v>213</v>
      </c>
      <c r="J4" s="312"/>
    </row>
    <row r="5" spans="1:10">
      <c r="A5" s="313" t="s">
        <v>319</v>
      </c>
      <c r="B5" s="314"/>
      <c r="C5" s="314"/>
      <c r="D5" s="314"/>
      <c r="E5" s="315">
        <v>9629030696</v>
      </c>
      <c r="F5" s="315">
        <v>2174860607.0100002</v>
      </c>
      <c r="G5" s="315">
        <v>11803891303.01</v>
      </c>
      <c r="H5" s="315">
        <v>6259646503.8400002</v>
      </c>
      <c r="I5" s="315">
        <v>6091364805.29</v>
      </c>
      <c r="J5" s="316">
        <v>5544244799.1700001</v>
      </c>
    </row>
    <row r="6" spans="1:10" ht="22.5" customHeight="1">
      <c r="A6" s="317" t="s">
        <v>320</v>
      </c>
      <c r="B6" s="314"/>
      <c r="C6" s="314"/>
      <c r="D6" s="314"/>
      <c r="E6" s="318">
        <v>2204125029</v>
      </c>
      <c r="F6" s="318">
        <v>1145629.1399999999</v>
      </c>
      <c r="G6" s="318">
        <v>2205270658.1399999</v>
      </c>
      <c r="H6" s="318">
        <v>916773807.47000003</v>
      </c>
      <c r="I6" s="318">
        <v>915982235.35000002</v>
      </c>
      <c r="J6" s="319">
        <v>1288496850.6700001</v>
      </c>
    </row>
    <row r="7" spans="1:10">
      <c r="A7" s="320" t="s">
        <v>321</v>
      </c>
      <c r="B7" s="321"/>
      <c r="C7" s="321"/>
      <c r="D7" s="321"/>
      <c r="E7" s="318">
        <v>1111980617</v>
      </c>
      <c r="F7" s="318">
        <v>-20126636.629999999</v>
      </c>
      <c r="G7" s="318">
        <v>1091853980.3699999</v>
      </c>
      <c r="H7" s="318">
        <v>526707666.11000001</v>
      </c>
      <c r="I7" s="318">
        <v>526707666.11000001</v>
      </c>
      <c r="J7" s="319">
        <v>565146314.25999999</v>
      </c>
    </row>
    <row r="8" spans="1:10">
      <c r="A8" s="320" t="s">
        <v>322</v>
      </c>
      <c r="B8" s="321"/>
      <c r="C8" s="321"/>
      <c r="D8" s="321"/>
      <c r="E8" s="318">
        <v>64037443</v>
      </c>
      <c r="F8" s="318">
        <v>6669104.0700000003</v>
      </c>
      <c r="G8" s="318">
        <v>70706547.069999993</v>
      </c>
      <c r="H8" s="318">
        <v>28689560.039999999</v>
      </c>
      <c r="I8" s="318">
        <v>28689560.039999999</v>
      </c>
      <c r="J8" s="319">
        <v>42016987.030000001</v>
      </c>
    </row>
    <row r="9" spans="1:10">
      <c r="A9" s="320" t="s">
        <v>323</v>
      </c>
      <c r="B9" s="321"/>
      <c r="C9" s="321"/>
      <c r="D9" s="321"/>
      <c r="E9" s="318">
        <v>531877868</v>
      </c>
      <c r="F9" s="318">
        <v>10461810.359999999</v>
      </c>
      <c r="G9" s="318">
        <v>542339678.36000001</v>
      </c>
      <c r="H9" s="318">
        <v>142701590.22999999</v>
      </c>
      <c r="I9" s="318">
        <v>142701590.22999999</v>
      </c>
      <c r="J9" s="319">
        <v>399638088.13</v>
      </c>
    </row>
    <row r="10" spans="1:10">
      <c r="A10" s="320" t="s">
        <v>324</v>
      </c>
      <c r="B10" s="321"/>
      <c r="C10" s="321"/>
      <c r="D10" s="321"/>
      <c r="E10" s="318">
        <v>472966296</v>
      </c>
      <c r="F10" s="318">
        <v>-434368.9</v>
      </c>
      <c r="G10" s="318">
        <v>472531927.10000002</v>
      </c>
      <c r="H10" s="318">
        <v>214099270.84999999</v>
      </c>
      <c r="I10" s="318">
        <v>213307698.72999999</v>
      </c>
      <c r="J10" s="319">
        <v>258432656.25</v>
      </c>
    </row>
    <row r="11" spans="1:10">
      <c r="A11" s="320" t="s">
        <v>325</v>
      </c>
      <c r="B11" s="321"/>
      <c r="C11" s="321"/>
      <c r="D11" s="321"/>
      <c r="E11" s="318">
        <v>0</v>
      </c>
      <c r="F11" s="318">
        <v>4575720.24</v>
      </c>
      <c r="G11" s="318">
        <v>4575720.24</v>
      </c>
      <c r="H11" s="318">
        <v>4575720.24</v>
      </c>
      <c r="I11" s="318">
        <v>4575720.24</v>
      </c>
      <c r="J11" s="319">
        <v>0</v>
      </c>
    </row>
    <row r="12" spans="1:10">
      <c r="A12" s="320" t="s">
        <v>326</v>
      </c>
      <c r="B12" s="321"/>
      <c r="C12" s="321"/>
      <c r="D12" s="321"/>
      <c r="E12" s="318">
        <v>23262805</v>
      </c>
      <c r="F12" s="318">
        <v>0</v>
      </c>
      <c r="G12" s="318">
        <v>23262805</v>
      </c>
      <c r="H12" s="318">
        <v>0</v>
      </c>
      <c r="I12" s="318">
        <v>0</v>
      </c>
      <c r="J12" s="319">
        <v>23262805</v>
      </c>
    </row>
    <row r="13" spans="1:10">
      <c r="A13" s="320" t="s">
        <v>327</v>
      </c>
      <c r="B13" s="321"/>
      <c r="C13" s="321"/>
      <c r="D13" s="321"/>
      <c r="E13" s="318">
        <v>0</v>
      </c>
      <c r="F13" s="318">
        <v>0</v>
      </c>
      <c r="G13" s="318">
        <v>0</v>
      </c>
      <c r="H13" s="318">
        <v>0</v>
      </c>
      <c r="I13" s="318">
        <v>0</v>
      </c>
      <c r="J13" s="319">
        <v>0</v>
      </c>
    </row>
    <row r="14" spans="1:10">
      <c r="A14" s="322" t="s">
        <v>240</v>
      </c>
      <c r="B14" s="314"/>
      <c r="C14" s="314"/>
      <c r="D14" s="314"/>
      <c r="E14" s="323" t="s">
        <v>240</v>
      </c>
      <c r="F14" s="323" t="s">
        <v>240</v>
      </c>
      <c r="G14" s="323" t="s">
        <v>240</v>
      </c>
      <c r="H14" s="323" t="s">
        <v>240</v>
      </c>
      <c r="I14" s="323" t="s">
        <v>240</v>
      </c>
      <c r="J14" s="324" t="s">
        <v>240</v>
      </c>
    </row>
    <row r="15" spans="1:10">
      <c r="A15" s="317" t="s">
        <v>328</v>
      </c>
      <c r="B15" s="314"/>
      <c r="C15" s="314"/>
      <c r="D15" s="314"/>
      <c r="E15" s="318">
        <v>353430376</v>
      </c>
      <c r="F15" s="318">
        <v>154606432.25999999</v>
      </c>
      <c r="G15" s="318">
        <v>508036808.25999999</v>
      </c>
      <c r="H15" s="318">
        <v>293280154.25999999</v>
      </c>
      <c r="I15" s="318">
        <v>267506993.13999999</v>
      </c>
      <c r="J15" s="319">
        <v>214756654</v>
      </c>
    </row>
    <row r="16" spans="1:10" ht="23.25" customHeight="1">
      <c r="A16" s="320" t="s">
        <v>329</v>
      </c>
      <c r="B16" s="321"/>
      <c r="C16" s="321"/>
      <c r="D16" s="321"/>
      <c r="E16" s="318">
        <v>72068709</v>
      </c>
      <c r="F16" s="318">
        <v>54819711.530000001</v>
      </c>
      <c r="G16" s="318">
        <v>126888420.53</v>
      </c>
      <c r="H16" s="318">
        <v>71635420.049999997</v>
      </c>
      <c r="I16" s="318">
        <v>63900227.170000002</v>
      </c>
      <c r="J16" s="319">
        <v>55253000.479999997</v>
      </c>
    </row>
    <row r="17" spans="1:10" ht="21" customHeight="1">
      <c r="A17" s="320" t="s">
        <v>330</v>
      </c>
      <c r="B17" s="321"/>
      <c r="C17" s="321"/>
      <c r="D17" s="321"/>
      <c r="E17" s="318">
        <v>53847237</v>
      </c>
      <c r="F17" s="318">
        <v>2782006.82</v>
      </c>
      <c r="G17" s="318">
        <v>56629243.82</v>
      </c>
      <c r="H17" s="318">
        <v>30081015.550000001</v>
      </c>
      <c r="I17" s="318">
        <v>28623766.829999998</v>
      </c>
      <c r="J17" s="319">
        <v>26548228.27</v>
      </c>
    </row>
    <row r="18" spans="1:10" ht="30.75" customHeight="1">
      <c r="A18" s="320" t="s">
        <v>331</v>
      </c>
      <c r="B18" s="321"/>
      <c r="C18" s="321"/>
      <c r="D18" s="321"/>
      <c r="E18" s="318">
        <v>14300</v>
      </c>
      <c r="F18" s="318">
        <v>3971495.92</v>
      </c>
      <c r="G18" s="318">
        <v>3985795.92</v>
      </c>
      <c r="H18" s="318">
        <v>1670633.92</v>
      </c>
      <c r="I18" s="318">
        <v>1670633.92</v>
      </c>
      <c r="J18" s="319">
        <v>2315162</v>
      </c>
    </row>
    <row r="19" spans="1:10" ht="26.25" customHeight="1">
      <c r="A19" s="320" t="s">
        <v>332</v>
      </c>
      <c r="B19" s="321"/>
      <c r="C19" s="321"/>
      <c r="D19" s="321"/>
      <c r="E19" s="318">
        <v>6462511</v>
      </c>
      <c r="F19" s="318">
        <v>20290501.75</v>
      </c>
      <c r="G19" s="318">
        <v>26753012.75</v>
      </c>
      <c r="H19" s="318">
        <v>16015431.630000001</v>
      </c>
      <c r="I19" s="318">
        <v>15659194.880000001</v>
      </c>
      <c r="J19" s="319">
        <v>10737581.119999999</v>
      </c>
    </row>
    <row r="20" spans="1:10">
      <c r="A20" s="320" t="s">
        <v>333</v>
      </c>
      <c r="B20" s="321"/>
      <c r="C20" s="321"/>
      <c r="D20" s="321"/>
      <c r="E20" s="318">
        <v>53991034</v>
      </c>
      <c r="F20" s="318">
        <v>55035998.229999997</v>
      </c>
      <c r="G20" s="318">
        <v>109027032.23</v>
      </c>
      <c r="H20" s="318">
        <v>80113932.299999997</v>
      </c>
      <c r="I20" s="318">
        <v>77776326.890000001</v>
      </c>
      <c r="J20" s="319">
        <v>28913099.93</v>
      </c>
    </row>
    <row r="21" spans="1:10" ht="17.25" customHeight="1">
      <c r="A21" s="320" t="s">
        <v>334</v>
      </c>
      <c r="B21" s="321"/>
      <c r="C21" s="321"/>
      <c r="D21" s="321"/>
      <c r="E21" s="318">
        <v>141082106</v>
      </c>
      <c r="F21" s="318">
        <v>9425970.1699999999</v>
      </c>
      <c r="G21" s="318">
        <v>150508076.16999999</v>
      </c>
      <c r="H21" s="318">
        <v>75598031.329999998</v>
      </c>
      <c r="I21" s="318">
        <v>64787381.600000001</v>
      </c>
      <c r="J21" s="319">
        <v>74910044.840000004</v>
      </c>
    </row>
    <row r="22" spans="1:10" ht="26.25" customHeight="1">
      <c r="A22" s="320" t="s">
        <v>335</v>
      </c>
      <c r="B22" s="321"/>
      <c r="C22" s="321"/>
      <c r="D22" s="321"/>
      <c r="E22" s="318">
        <v>7185659</v>
      </c>
      <c r="F22" s="318">
        <v>7743228.8799999999</v>
      </c>
      <c r="G22" s="318">
        <v>14928887.880000001</v>
      </c>
      <c r="H22" s="318">
        <v>10612102.07</v>
      </c>
      <c r="I22" s="318">
        <v>10013348.9</v>
      </c>
      <c r="J22" s="319">
        <v>4316785.8099999996</v>
      </c>
    </row>
    <row r="23" spans="1:10">
      <c r="A23" s="320" t="s">
        <v>336</v>
      </c>
      <c r="B23" s="321"/>
      <c r="C23" s="321"/>
      <c r="D23" s="321"/>
      <c r="E23" s="318">
        <v>116890</v>
      </c>
      <c r="F23" s="318">
        <v>79630.64</v>
      </c>
      <c r="G23" s="318">
        <v>196520.64</v>
      </c>
      <c r="H23" s="318">
        <v>66700</v>
      </c>
      <c r="I23" s="318">
        <v>0</v>
      </c>
      <c r="J23" s="319">
        <v>129820.64</v>
      </c>
    </row>
    <row r="24" spans="1:10">
      <c r="A24" s="320" t="s">
        <v>337</v>
      </c>
      <c r="B24" s="321"/>
      <c r="C24" s="321"/>
      <c r="D24" s="321"/>
      <c r="E24" s="318">
        <v>18661930</v>
      </c>
      <c r="F24" s="318">
        <v>457888.32</v>
      </c>
      <c r="G24" s="318">
        <v>19119818.32</v>
      </c>
      <c r="H24" s="318">
        <v>7486887.4100000001</v>
      </c>
      <c r="I24" s="318">
        <v>5076112.95</v>
      </c>
      <c r="J24" s="319">
        <v>11632930.91</v>
      </c>
    </row>
    <row r="25" spans="1:10">
      <c r="A25" s="322" t="s">
        <v>240</v>
      </c>
      <c r="B25" s="314"/>
      <c r="C25" s="314"/>
      <c r="D25" s="314"/>
      <c r="E25" s="323" t="s">
        <v>240</v>
      </c>
      <c r="F25" s="323" t="s">
        <v>240</v>
      </c>
      <c r="G25" s="323" t="s">
        <v>240</v>
      </c>
      <c r="H25" s="323" t="s">
        <v>240</v>
      </c>
      <c r="I25" s="323" t="s">
        <v>240</v>
      </c>
      <c r="J25" s="324" t="s">
        <v>240</v>
      </c>
    </row>
    <row r="26" spans="1:10">
      <c r="A26" s="317" t="s">
        <v>338</v>
      </c>
      <c r="B26" s="314"/>
      <c r="C26" s="314"/>
      <c r="D26" s="314"/>
      <c r="E26" s="318">
        <v>872735423</v>
      </c>
      <c r="F26" s="318">
        <v>551920373.89999998</v>
      </c>
      <c r="G26" s="318">
        <v>1424655796.9000001</v>
      </c>
      <c r="H26" s="318">
        <v>918922051.5</v>
      </c>
      <c r="I26" s="318">
        <v>869788236.32000005</v>
      </c>
      <c r="J26" s="319">
        <v>505733745.39999998</v>
      </c>
    </row>
    <row r="27" spans="1:10">
      <c r="A27" s="320" t="s">
        <v>339</v>
      </c>
      <c r="B27" s="321"/>
      <c r="C27" s="321"/>
      <c r="D27" s="321"/>
      <c r="E27" s="318">
        <v>70420909</v>
      </c>
      <c r="F27" s="318">
        <v>-2670574.15</v>
      </c>
      <c r="G27" s="318">
        <v>67750334.849999994</v>
      </c>
      <c r="H27" s="318">
        <v>21972751.440000001</v>
      </c>
      <c r="I27" s="318">
        <v>21493783.59</v>
      </c>
      <c r="J27" s="319">
        <v>45777583.409999996</v>
      </c>
    </row>
    <row r="28" spans="1:10">
      <c r="A28" s="320" t="s">
        <v>340</v>
      </c>
      <c r="B28" s="321"/>
      <c r="C28" s="321"/>
      <c r="D28" s="321"/>
      <c r="E28" s="318">
        <v>110204815</v>
      </c>
      <c r="F28" s="318">
        <v>98010392.280000001</v>
      </c>
      <c r="G28" s="318">
        <v>208215207.28</v>
      </c>
      <c r="H28" s="318">
        <v>137209178.08000001</v>
      </c>
      <c r="I28" s="318">
        <v>133648639.15000001</v>
      </c>
      <c r="J28" s="319">
        <v>71006029.200000003</v>
      </c>
    </row>
    <row r="29" spans="1:10" ht="26.25" customHeight="1">
      <c r="A29" s="320" t="s">
        <v>341</v>
      </c>
      <c r="B29" s="321"/>
      <c r="C29" s="321"/>
      <c r="D29" s="321"/>
      <c r="E29" s="318">
        <v>124733764</v>
      </c>
      <c r="F29" s="318">
        <v>222054652.31999999</v>
      </c>
      <c r="G29" s="318">
        <v>346788416.31999999</v>
      </c>
      <c r="H29" s="318">
        <v>259518788.12</v>
      </c>
      <c r="I29" s="318">
        <v>253409968.27000001</v>
      </c>
      <c r="J29" s="319">
        <v>87269628.200000003</v>
      </c>
    </row>
    <row r="30" spans="1:10">
      <c r="A30" s="320" t="s">
        <v>342</v>
      </c>
      <c r="B30" s="321"/>
      <c r="C30" s="321"/>
      <c r="D30" s="321"/>
      <c r="E30" s="318">
        <v>41582030</v>
      </c>
      <c r="F30" s="318">
        <v>10215024.42</v>
      </c>
      <c r="G30" s="318">
        <v>51797054.420000002</v>
      </c>
      <c r="H30" s="318">
        <v>18452828.329999998</v>
      </c>
      <c r="I30" s="318">
        <v>18006377</v>
      </c>
      <c r="J30" s="319">
        <v>33344226.09</v>
      </c>
    </row>
    <row r="31" spans="1:10" ht="23.25" customHeight="1">
      <c r="A31" s="320" t="s">
        <v>343</v>
      </c>
      <c r="B31" s="321"/>
      <c r="C31" s="321"/>
      <c r="D31" s="321"/>
      <c r="E31" s="318">
        <v>107792847</v>
      </c>
      <c r="F31" s="318">
        <v>74022805.239999995</v>
      </c>
      <c r="G31" s="318">
        <v>181815652.24000001</v>
      </c>
      <c r="H31" s="318">
        <v>112444874.13</v>
      </c>
      <c r="I31" s="318">
        <v>107566199.29000001</v>
      </c>
      <c r="J31" s="319">
        <v>69370778.109999999</v>
      </c>
    </row>
    <row r="32" spans="1:10">
      <c r="A32" s="320" t="s">
        <v>344</v>
      </c>
      <c r="B32" s="321"/>
      <c r="C32" s="321"/>
      <c r="D32" s="321"/>
      <c r="E32" s="318">
        <v>187349923</v>
      </c>
      <c r="F32" s="318">
        <v>133601782.47</v>
      </c>
      <c r="G32" s="318">
        <v>320951705.47000003</v>
      </c>
      <c r="H32" s="318">
        <v>269409084.89999998</v>
      </c>
      <c r="I32" s="318">
        <v>250221951.97</v>
      </c>
      <c r="J32" s="319">
        <v>51542620.57</v>
      </c>
    </row>
    <row r="33" spans="1:10">
      <c r="A33" s="320" t="s">
        <v>345</v>
      </c>
      <c r="B33" s="321"/>
      <c r="C33" s="321"/>
      <c r="D33" s="321"/>
      <c r="E33" s="318">
        <v>32251999</v>
      </c>
      <c r="F33" s="318">
        <v>-1554736.94</v>
      </c>
      <c r="G33" s="318">
        <v>30697262.059999999</v>
      </c>
      <c r="H33" s="318">
        <v>12456631.220000001</v>
      </c>
      <c r="I33" s="318">
        <v>10866508.16</v>
      </c>
      <c r="J33" s="319">
        <v>18240630.84</v>
      </c>
    </row>
    <row r="34" spans="1:10">
      <c r="A34" s="320" t="s">
        <v>346</v>
      </c>
      <c r="B34" s="321"/>
      <c r="C34" s="321"/>
      <c r="D34" s="321"/>
      <c r="E34" s="318">
        <v>105867591</v>
      </c>
      <c r="F34" s="318">
        <v>16090850.359999999</v>
      </c>
      <c r="G34" s="318">
        <v>121958441.36</v>
      </c>
      <c r="H34" s="318">
        <v>46778260.450000003</v>
      </c>
      <c r="I34" s="318">
        <v>42395963.859999999</v>
      </c>
      <c r="J34" s="319">
        <v>75180180.909999996</v>
      </c>
    </row>
    <row r="35" spans="1:10">
      <c r="A35" s="320" t="s">
        <v>347</v>
      </c>
      <c r="B35" s="321"/>
      <c r="C35" s="321"/>
      <c r="D35" s="321"/>
      <c r="E35" s="318">
        <v>92531545</v>
      </c>
      <c r="F35" s="318">
        <v>2150177.9</v>
      </c>
      <c r="G35" s="318">
        <v>94681722.900000006</v>
      </c>
      <c r="H35" s="318">
        <v>40679654.829999998</v>
      </c>
      <c r="I35" s="318">
        <v>32178845.030000001</v>
      </c>
      <c r="J35" s="319">
        <v>54002068.07</v>
      </c>
    </row>
    <row r="36" spans="1:10">
      <c r="A36" s="322" t="s">
        <v>240</v>
      </c>
      <c r="B36" s="314"/>
      <c r="C36" s="314"/>
      <c r="D36" s="314"/>
      <c r="E36" s="323" t="s">
        <v>240</v>
      </c>
      <c r="F36" s="323" t="s">
        <v>240</v>
      </c>
      <c r="G36" s="323" t="s">
        <v>240</v>
      </c>
      <c r="H36" s="323" t="s">
        <v>240</v>
      </c>
      <c r="I36" s="323" t="s">
        <v>240</v>
      </c>
      <c r="J36" s="324" t="s">
        <v>240</v>
      </c>
    </row>
    <row r="37" spans="1:10" ht="24.75" customHeight="1">
      <c r="A37" s="317" t="s">
        <v>348</v>
      </c>
      <c r="B37" s="314"/>
      <c r="C37" s="314"/>
      <c r="D37" s="314"/>
      <c r="E37" s="318">
        <v>3312241189</v>
      </c>
      <c r="F37" s="318">
        <v>252336648.49000001</v>
      </c>
      <c r="G37" s="318">
        <v>3564577837.4899998</v>
      </c>
      <c r="H37" s="318">
        <v>1852146831.96</v>
      </c>
      <c r="I37" s="318">
        <v>1761355295.6900001</v>
      </c>
      <c r="J37" s="319">
        <v>1712431005.53</v>
      </c>
    </row>
    <row r="38" spans="1:10" ht="23.25" customHeight="1">
      <c r="A38" s="320" t="s">
        <v>349</v>
      </c>
      <c r="B38" s="321"/>
      <c r="C38" s="321"/>
      <c r="D38" s="321"/>
      <c r="E38" s="318">
        <v>871599160</v>
      </c>
      <c r="F38" s="318">
        <v>10546150.43</v>
      </c>
      <c r="G38" s="318">
        <v>882145310.42999995</v>
      </c>
      <c r="H38" s="318">
        <v>492968819.16000003</v>
      </c>
      <c r="I38" s="318">
        <v>491867847.16000003</v>
      </c>
      <c r="J38" s="319">
        <v>389176491.26999998</v>
      </c>
    </row>
    <row r="39" spans="1:10">
      <c r="A39" s="320" t="s">
        <v>350</v>
      </c>
      <c r="B39" s="321"/>
      <c r="C39" s="321"/>
      <c r="D39" s="321"/>
      <c r="E39" s="318">
        <v>2035897541</v>
      </c>
      <c r="F39" s="318">
        <v>138603102.53999999</v>
      </c>
      <c r="G39" s="318">
        <v>2174500643.54</v>
      </c>
      <c r="H39" s="318">
        <v>1103171364.6400001</v>
      </c>
      <c r="I39" s="318">
        <v>1053858653.92</v>
      </c>
      <c r="J39" s="319">
        <v>1071329278.9</v>
      </c>
    </row>
    <row r="40" spans="1:10">
      <c r="A40" s="320" t="s">
        <v>351</v>
      </c>
      <c r="B40" s="321"/>
      <c r="C40" s="321"/>
      <c r="D40" s="321"/>
      <c r="E40" s="318">
        <v>0</v>
      </c>
      <c r="F40" s="318">
        <v>0</v>
      </c>
      <c r="G40" s="318">
        <v>0</v>
      </c>
      <c r="H40" s="318">
        <v>0</v>
      </c>
      <c r="I40" s="318">
        <v>0</v>
      </c>
      <c r="J40" s="319">
        <v>0</v>
      </c>
    </row>
    <row r="41" spans="1:10">
      <c r="A41" s="320" t="s">
        <v>352</v>
      </c>
      <c r="B41" s="321"/>
      <c r="C41" s="321"/>
      <c r="D41" s="321"/>
      <c r="E41" s="318">
        <v>318034492</v>
      </c>
      <c r="F41" s="318">
        <v>74187395.519999996</v>
      </c>
      <c r="G41" s="318">
        <v>392221887.51999998</v>
      </c>
      <c r="H41" s="318">
        <v>192372648.16</v>
      </c>
      <c r="I41" s="318">
        <v>163869794.61000001</v>
      </c>
      <c r="J41" s="319">
        <v>199849239.36000001</v>
      </c>
    </row>
    <row r="42" spans="1:10">
      <c r="A42" s="320" t="s">
        <v>353</v>
      </c>
      <c r="B42" s="321"/>
      <c r="C42" s="321"/>
      <c r="D42" s="321"/>
      <c r="E42" s="318">
        <v>0</v>
      </c>
      <c r="F42" s="318">
        <v>0</v>
      </c>
      <c r="G42" s="318">
        <v>0</v>
      </c>
      <c r="H42" s="318">
        <v>0</v>
      </c>
      <c r="I42" s="318">
        <v>0</v>
      </c>
      <c r="J42" s="319">
        <v>0</v>
      </c>
    </row>
    <row r="43" spans="1:10" ht="24" customHeight="1">
      <c r="A43" s="320" t="s">
        <v>354</v>
      </c>
      <c r="B43" s="321"/>
      <c r="C43" s="321"/>
      <c r="D43" s="321"/>
      <c r="E43" s="318">
        <v>80370000</v>
      </c>
      <c r="F43" s="318">
        <v>29000000</v>
      </c>
      <c r="G43" s="318">
        <v>109370000</v>
      </c>
      <c r="H43" s="318">
        <v>63634000</v>
      </c>
      <c r="I43" s="318">
        <v>51759000</v>
      </c>
      <c r="J43" s="319">
        <v>45736000</v>
      </c>
    </row>
    <row r="44" spans="1:10">
      <c r="A44" s="320" t="s">
        <v>355</v>
      </c>
      <c r="B44" s="321"/>
      <c r="C44" s="321"/>
      <c r="D44" s="321"/>
      <c r="E44" s="318">
        <v>6339996</v>
      </c>
      <c r="F44" s="318">
        <v>0</v>
      </c>
      <c r="G44" s="318">
        <v>6339996</v>
      </c>
      <c r="H44" s="318">
        <v>0</v>
      </c>
      <c r="I44" s="318">
        <v>0</v>
      </c>
      <c r="J44" s="319">
        <v>6339996</v>
      </c>
    </row>
    <row r="45" spans="1:10">
      <c r="A45" s="320" t="s">
        <v>356</v>
      </c>
      <c r="B45" s="321"/>
      <c r="C45" s="321"/>
      <c r="D45" s="321"/>
      <c r="E45" s="318">
        <v>0</v>
      </c>
      <c r="F45" s="318">
        <v>0</v>
      </c>
      <c r="G45" s="318">
        <v>0</v>
      </c>
      <c r="H45" s="318">
        <v>0</v>
      </c>
      <c r="I45" s="318">
        <v>0</v>
      </c>
      <c r="J45" s="319">
        <v>0</v>
      </c>
    </row>
    <row r="46" spans="1:10">
      <c r="A46" s="320" t="s">
        <v>357</v>
      </c>
      <c r="B46" s="321"/>
      <c r="C46" s="321"/>
      <c r="D46" s="321"/>
      <c r="E46" s="318">
        <v>0</v>
      </c>
      <c r="F46" s="318">
        <v>0</v>
      </c>
      <c r="G46" s="318">
        <v>0</v>
      </c>
      <c r="H46" s="318">
        <v>0</v>
      </c>
      <c r="I46" s="318">
        <v>0</v>
      </c>
      <c r="J46" s="319">
        <v>0</v>
      </c>
    </row>
    <row r="47" spans="1:10">
      <c r="A47" s="322" t="s">
        <v>240</v>
      </c>
      <c r="B47" s="314"/>
      <c r="C47" s="314"/>
      <c r="D47" s="314"/>
      <c r="E47" s="323" t="s">
        <v>240</v>
      </c>
      <c r="F47" s="323" t="s">
        <v>240</v>
      </c>
      <c r="G47" s="323" t="s">
        <v>240</v>
      </c>
      <c r="H47" s="323" t="s">
        <v>240</v>
      </c>
      <c r="I47" s="323" t="s">
        <v>240</v>
      </c>
      <c r="J47" s="324" t="s">
        <v>240</v>
      </c>
    </row>
    <row r="48" spans="1:10" ht="28.5" customHeight="1">
      <c r="A48" s="317" t="s">
        <v>358</v>
      </c>
      <c r="B48" s="314"/>
      <c r="C48" s="314"/>
      <c r="D48" s="314"/>
      <c r="E48" s="318">
        <v>1449604</v>
      </c>
      <c r="F48" s="318">
        <v>15422521.08</v>
      </c>
      <c r="G48" s="318">
        <v>16872125.079999998</v>
      </c>
      <c r="H48" s="318">
        <v>1663390.06</v>
      </c>
      <c r="I48" s="318">
        <v>781399</v>
      </c>
      <c r="J48" s="319">
        <v>15208735.02</v>
      </c>
    </row>
    <row r="49" spans="1:10">
      <c r="A49" s="320" t="s">
        <v>359</v>
      </c>
      <c r="B49" s="321"/>
      <c r="C49" s="321"/>
      <c r="D49" s="321"/>
      <c r="E49" s="318">
        <v>848624</v>
      </c>
      <c r="F49" s="318">
        <v>3312113.62</v>
      </c>
      <c r="G49" s="318">
        <v>4160737.62</v>
      </c>
      <c r="H49" s="318">
        <v>1408706.73</v>
      </c>
      <c r="I49" s="318">
        <v>658552.68000000005</v>
      </c>
      <c r="J49" s="319">
        <v>2752030.89</v>
      </c>
    </row>
    <row r="50" spans="1:10">
      <c r="A50" s="320" t="s">
        <v>360</v>
      </c>
      <c r="B50" s="321"/>
      <c r="C50" s="321"/>
      <c r="D50" s="321"/>
      <c r="E50" s="318">
        <v>10780</v>
      </c>
      <c r="F50" s="318">
        <v>339708.82</v>
      </c>
      <c r="G50" s="318">
        <v>350488.82</v>
      </c>
      <c r="H50" s="318">
        <v>151259.69</v>
      </c>
      <c r="I50" s="318">
        <v>57272.68</v>
      </c>
      <c r="J50" s="319">
        <v>199229.13</v>
      </c>
    </row>
    <row r="51" spans="1:10">
      <c r="A51" s="320" t="s">
        <v>361</v>
      </c>
      <c r="B51" s="321"/>
      <c r="C51" s="321"/>
      <c r="D51" s="321"/>
      <c r="E51" s="318">
        <v>0</v>
      </c>
      <c r="F51" s="318">
        <v>0</v>
      </c>
      <c r="G51" s="318">
        <v>0</v>
      </c>
      <c r="H51" s="318">
        <v>0</v>
      </c>
      <c r="I51" s="318">
        <v>0</v>
      </c>
      <c r="J51" s="319">
        <v>0</v>
      </c>
    </row>
    <row r="52" spans="1:10">
      <c r="A52" s="320" t="s">
        <v>362</v>
      </c>
      <c r="B52" s="321"/>
      <c r="C52" s="321"/>
      <c r="D52" s="321"/>
      <c r="E52" s="318">
        <v>590200</v>
      </c>
      <c r="F52" s="318">
        <v>795680</v>
      </c>
      <c r="G52" s="318">
        <v>1385880</v>
      </c>
      <c r="H52" s="318">
        <v>0</v>
      </c>
      <c r="I52" s="318">
        <v>0</v>
      </c>
      <c r="J52" s="319">
        <v>1385880</v>
      </c>
    </row>
    <row r="53" spans="1:10">
      <c r="A53" s="320" t="s">
        <v>363</v>
      </c>
      <c r="B53" s="321"/>
      <c r="C53" s="321"/>
      <c r="D53" s="321"/>
      <c r="E53" s="318">
        <v>0</v>
      </c>
      <c r="F53" s="318">
        <v>0</v>
      </c>
      <c r="G53" s="318">
        <v>0</v>
      </c>
      <c r="H53" s="318">
        <v>0</v>
      </c>
      <c r="I53" s="318">
        <v>0</v>
      </c>
      <c r="J53" s="319">
        <v>0</v>
      </c>
    </row>
    <row r="54" spans="1:10">
      <c r="A54" s="320" t="s">
        <v>364</v>
      </c>
      <c r="B54" s="321"/>
      <c r="C54" s="321"/>
      <c r="D54" s="321"/>
      <c r="E54" s="318">
        <v>0</v>
      </c>
      <c r="F54" s="318">
        <v>10909445</v>
      </c>
      <c r="G54" s="318">
        <v>10909445</v>
      </c>
      <c r="H54" s="318">
        <v>37850</v>
      </c>
      <c r="I54" s="318">
        <v>0</v>
      </c>
      <c r="J54" s="319">
        <v>10871595</v>
      </c>
    </row>
    <row r="55" spans="1:10">
      <c r="A55" s="320" t="s">
        <v>365</v>
      </c>
      <c r="B55" s="321"/>
      <c r="C55" s="321"/>
      <c r="D55" s="321"/>
      <c r="E55" s="318">
        <v>0</v>
      </c>
      <c r="F55" s="318">
        <v>0</v>
      </c>
      <c r="G55" s="318">
        <v>0</v>
      </c>
      <c r="H55" s="318">
        <v>0</v>
      </c>
      <c r="I55" s="318">
        <v>0</v>
      </c>
      <c r="J55" s="319">
        <v>0</v>
      </c>
    </row>
    <row r="56" spans="1:10">
      <c r="A56" s="320" t="s">
        <v>366</v>
      </c>
      <c r="B56" s="321"/>
      <c r="C56" s="321"/>
      <c r="D56" s="321"/>
      <c r="E56" s="318">
        <v>0</v>
      </c>
      <c r="F56" s="318">
        <v>0</v>
      </c>
      <c r="G56" s="318">
        <v>0</v>
      </c>
      <c r="H56" s="318">
        <v>0</v>
      </c>
      <c r="I56" s="318">
        <v>0</v>
      </c>
      <c r="J56" s="319">
        <v>0</v>
      </c>
    </row>
    <row r="57" spans="1:10">
      <c r="A57" s="320" t="s">
        <v>367</v>
      </c>
      <c r="B57" s="321"/>
      <c r="C57" s="321"/>
      <c r="D57" s="321"/>
      <c r="E57" s="318">
        <v>0</v>
      </c>
      <c r="F57" s="318">
        <v>65573.64</v>
      </c>
      <c r="G57" s="318">
        <v>65573.64</v>
      </c>
      <c r="H57" s="318">
        <v>65573.64</v>
      </c>
      <c r="I57" s="318">
        <v>65573.64</v>
      </c>
      <c r="J57" s="319">
        <v>0</v>
      </c>
    </row>
    <row r="58" spans="1:10">
      <c r="A58" s="322" t="s">
        <v>240</v>
      </c>
      <c r="B58" s="314"/>
      <c r="C58" s="314"/>
      <c r="D58" s="314"/>
      <c r="E58" s="323" t="s">
        <v>240</v>
      </c>
      <c r="F58" s="323" t="s">
        <v>240</v>
      </c>
      <c r="G58" s="323" t="s">
        <v>240</v>
      </c>
      <c r="H58" s="323" t="s">
        <v>240</v>
      </c>
      <c r="I58" s="323" t="s">
        <v>240</v>
      </c>
      <c r="J58" s="324" t="s">
        <v>240</v>
      </c>
    </row>
    <row r="59" spans="1:10">
      <c r="A59" s="317" t="s">
        <v>368</v>
      </c>
      <c r="B59" s="314"/>
      <c r="C59" s="314"/>
      <c r="D59" s="314"/>
      <c r="E59" s="318">
        <v>47119942</v>
      </c>
      <c r="F59" s="318">
        <v>1019247140.8</v>
      </c>
      <c r="G59" s="318">
        <v>1066367082.8</v>
      </c>
      <c r="H59" s="318">
        <v>530965060.85000002</v>
      </c>
      <c r="I59" s="318">
        <v>530965060.85000002</v>
      </c>
      <c r="J59" s="319">
        <v>535402021.94999999</v>
      </c>
    </row>
    <row r="60" spans="1:10">
      <c r="A60" s="320" t="s">
        <v>369</v>
      </c>
      <c r="B60" s="321"/>
      <c r="C60" s="321"/>
      <c r="D60" s="321"/>
      <c r="E60" s="318">
        <v>46619942</v>
      </c>
      <c r="F60" s="318">
        <v>1019379344.8</v>
      </c>
      <c r="G60" s="318">
        <v>1065999286.8</v>
      </c>
      <c r="H60" s="318">
        <v>530965060.85000002</v>
      </c>
      <c r="I60" s="318">
        <v>530965060.85000002</v>
      </c>
      <c r="J60" s="319">
        <v>535034225.94999999</v>
      </c>
    </row>
    <row r="61" spans="1:10">
      <c r="A61" s="320" t="s">
        <v>370</v>
      </c>
      <c r="B61" s="321"/>
      <c r="C61" s="321"/>
      <c r="D61" s="321"/>
      <c r="E61" s="318">
        <v>500000</v>
      </c>
      <c r="F61" s="318">
        <v>-132204</v>
      </c>
      <c r="G61" s="318">
        <v>367796</v>
      </c>
      <c r="H61" s="318">
        <v>0</v>
      </c>
      <c r="I61" s="318">
        <v>0</v>
      </c>
      <c r="J61" s="319">
        <v>367796</v>
      </c>
    </row>
    <row r="62" spans="1:10">
      <c r="A62" s="320" t="s">
        <v>371</v>
      </c>
      <c r="B62" s="321"/>
      <c r="C62" s="321"/>
      <c r="D62" s="321"/>
      <c r="E62" s="318">
        <v>0</v>
      </c>
      <c r="F62" s="318">
        <v>0</v>
      </c>
      <c r="G62" s="318">
        <v>0</v>
      </c>
      <c r="H62" s="318">
        <v>0</v>
      </c>
      <c r="I62" s="318">
        <v>0</v>
      </c>
      <c r="J62" s="319">
        <v>0</v>
      </c>
    </row>
    <row r="63" spans="1:10">
      <c r="A63" s="322" t="s">
        <v>240</v>
      </c>
      <c r="B63" s="314"/>
      <c r="C63" s="314"/>
      <c r="D63" s="314"/>
      <c r="E63" s="323" t="s">
        <v>240</v>
      </c>
      <c r="F63" s="323" t="s">
        <v>240</v>
      </c>
      <c r="G63" s="323" t="s">
        <v>240</v>
      </c>
      <c r="H63" s="323" t="s">
        <v>240</v>
      </c>
      <c r="I63" s="323" t="s">
        <v>240</v>
      </c>
      <c r="J63" s="324" t="s">
        <v>240</v>
      </c>
    </row>
    <row r="64" spans="1:10" ht="28.5" customHeight="1">
      <c r="A64" s="317" t="s">
        <v>372</v>
      </c>
      <c r="B64" s="314"/>
      <c r="C64" s="314"/>
      <c r="D64" s="314"/>
      <c r="E64" s="318">
        <v>15039011</v>
      </c>
      <c r="F64" s="318">
        <v>5852000.5899999999</v>
      </c>
      <c r="G64" s="318">
        <v>20891011.59</v>
      </c>
      <c r="H64" s="318">
        <v>0</v>
      </c>
      <c r="I64" s="318">
        <v>0</v>
      </c>
      <c r="J64" s="319">
        <v>20891011.59</v>
      </c>
    </row>
    <row r="65" spans="1:10" ht="30" customHeight="1">
      <c r="A65" s="320" t="s">
        <v>373</v>
      </c>
      <c r="B65" s="321"/>
      <c r="C65" s="321"/>
      <c r="D65" s="321"/>
      <c r="E65" s="318">
        <v>0</v>
      </c>
      <c r="F65" s="318">
        <v>0</v>
      </c>
      <c r="G65" s="318">
        <v>0</v>
      </c>
      <c r="H65" s="318">
        <v>0</v>
      </c>
      <c r="I65" s="318">
        <v>0</v>
      </c>
      <c r="J65" s="319">
        <v>0</v>
      </c>
    </row>
    <row r="66" spans="1:10">
      <c r="A66" s="320" t="s">
        <v>374</v>
      </c>
      <c r="B66" s="321"/>
      <c r="C66" s="321"/>
      <c r="D66" s="321"/>
      <c r="E66" s="318">
        <v>0</v>
      </c>
      <c r="F66" s="318">
        <v>0</v>
      </c>
      <c r="G66" s="318">
        <v>0</v>
      </c>
      <c r="H66" s="318">
        <v>0</v>
      </c>
      <c r="I66" s="318">
        <v>0</v>
      </c>
      <c r="J66" s="319">
        <v>0</v>
      </c>
    </row>
    <row r="67" spans="1:10">
      <c r="A67" s="320" t="s">
        <v>375</v>
      </c>
      <c r="B67" s="321"/>
      <c r="C67" s="321"/>
      <c r="D67" s="321"/>
      <c r="E67" s="318">
        <v>0</v>
      </c>
      <c r="F67" s="318">
        <v>0</v>
      </c>
      <c r="G67" s="318">
        <v>0</v>
      </c>
      <c r="H67" s="318">
        <v>0</v>
      </c>
      <c r="I67" s="318">
        <v>0</v>
      </c>
      <c r="J67" s="319">
        <v>0</v>
      </c>
    </row>
    <row r="68" spans="1:10">
      <c r="A68" s="320" t="s">
        <v>376</v>
      </c>
      <c r="B68" s="321"/>
      <c r="C68" s="321"/>
      <c r="D68" s="325"/>
      <c r="E68" s="326">
        <v>0</v>
      </c>
      <c r="F68" s="326">
        <v>0</v>
      </c>
      <c r="G68" s="326">
        <v>0</v>
      </c>
      <c r="H68" s="326">
        <v>0</v>
      </c>
      <c r="I68" s="326">
        <v>0</v>
      </c>
      <c r="J68" s="326">
        <v>0</v>
      </c>
    </row>
    <row r="69" spans="1:10" ht="24" customHeight="1">
      <c r="A69" s="320" t="s">
        <v>377</v>
      </c>
      <c r="B69" s="321"/>
      <c r="C69" s="321"/>
      <c r="D69" s="321"/>
      <c r="E69" s="318">
        <v>0</v>
      </c>
      <c r="F69" s="318">
        <v>0</v>
      </c>
      <c r="G69" s="318">
        <v>0</v>
      </c>
      <c r="H69" s="318">
        <v>0</v>
      </c>
      <c r="I69" s="318">
        <v>0</v>
      </c>
      <c r="J69" s="319">
        <v>0</v>
      </c>
    </row>
    <row r="70" spans="1:10" ht="17.25" customHeight="1">
      <c r="A70" s="327" t="s">
        <v>378</v>
      </c>
      <c r="B70" s="328"/>
      <c r="C70" s="328"/>
      <c r="D70" s="328"/>
      <c r="E70" s="329">
        <v>0</v>
      </c>
      <c r="F70" s="329">
        <v>0</v>
      </c>
      <c r="G70" s="329">
        <v>0</v>
      </c>
      <c r="H70" s="329">
        <v>0</v>
      </c>
      <c r="I70" s="329">
        <v>0</v>
      </c>
      <c r="J70" s="330">
        <v>0</v>
      </c>
    </row>
    <row r="71" spans="1:10" ht="23.25" customHeight="1">
      <c r="A71" s="320" t="s">
        <v>379</v>
      </c>
      <c r="B71" s="321"/>
      <c r="C71" s="321"/>
      <c r="D71" s="321"/>
      <c r="E71" s="318">
        <v>15039011</v>
      </c>
      <c r="F71" s="318">
        <v>5852000.5899999999</v>
      </c>
      <c r="G71" s="318">
        <v>20891011.59</v>
      </c>
      <c r="H71" s="318">
        <v>0</v>
      </c>
      <c r="I71" s="318">
        <v>0</v>
      </c>
      <c r="J71" s="319">
        <v>20891011.59</v>
      </c>
    </row>
    <row r="72" spans="1:10">
      <c r="A72" s="322" t="s">
        <v>240</v>
      </c>
      <c r="B72" s="314"/>
      <c r="C72" s="314"/>
      <c r="D72" s="314"/>
      <c r="E72" s="323" t="s">
        <v>240</v>
      </c>
      <c r="F72" s="323" t="s">
        <v>240</v>
      </c>
      <c r="G72" s="323" t="s">
        <v>240</v>
      </c>
      <c r="H72" s="323" t="s">
        <v>240</v>
      </c>
      <c r="I72" s="323" t="s">
        <v>240</v>
      </c>
      <c r="J72" s="324" t="s">
        <v>240</v>
      </c>
    </row>
    <row r="73" spans="1:10">
      <c r="A73" s="317" t="s">
        <v>380</v>
      </c>
      <c r="B73" s="314"/>
      <c r="C73" s="314"/>
      <c r="D73" s="314"/>
      <c r="E73" s="318">
        <v>2474994400</v>
      </c>
      <c r="F73" s="318">
        <v>8702208.9700000007</v>
      </c>
      <c r="G73" s="318">
        <v>2483696608.9699998</v>
      </c>
      <c r="H73" s="318">
        <v>1443833777.55</v>
      </c>
      <c r="I73" s="318">
        <v>1442924154.75</v>
      </c>
      <c r="J73" s="319">
        <v>1039862831.42</v>
      </c>
    </row>
    <row r="74" spans="1:10">
      <c r="A74" s="320" t="s">
        <v>381</v>
      </c>
      <c r="B74" s="321"/>
      <c r="C74" s="321"/>
      <c r="D74" s="321"/>
      <c r="E74" s="318">
        <v>2036751556</v>
      </c>
      <c r="F74" s="318">
        <v>85882507</v>
      </c>
      <c r="G74" s="318">
        <v>2122634063</v>
      </c>
      <c r="H74" s="318">
        <v>1319871482.75</v>
      </c>
      <c r="I74" s="318">
        <v>1319871482.75</v>
      </c>
      <c r="J74" s="319">
        <v>802762580.25</v>
      </c>
    </row>
    <row r="75" spans="1:10">
      <c r="A75" s="320" t="s">
        <v>382</v>
      </c>
      <c r="B75" s="321"/>
      <c r="C75" s="321"/>
      <c r="D75" s="321"/>
      <c r="E75" s="318">
        <v>142239564</v>
      </c>
      <c r="F75" s="318">
        <v>-85882507</v>
      </c>
      <c r="G75" s="318">
        <v>56357057</v>
      </c>
      <c r="H75" s="318">
        <v>32943225</v>
      </c>
      <c r="I75" s="318">
        <v>32943225</v>
      </c>
      <c r="J75" s="319">
        <v>23413832</v>
      </c>
    </row>
    <row r="76" spans="1:10">
      <c r="A76" s="320" t="s">
        <v>383</v>
      </c>
      <c r="B76" s="321"/>
      <c r="C76" s="321"/>
      <c r="D76" s="321"/>
      <c r="E76" s="318">
        <v>296003280</v>
      </c>
      <c r="F76" s="318">
        <v>8702208.9700000007</v>
      </c>
      <c r="G76" s="318">
        <v>304705488.97000003</v>
      </c>
      <c r="H76" s="318">
        <v>91019069.799999997</v>
      </c>
      <c r="I76" s="318">
        <v>90109447</v>
      </c>
      <c r="J76" s="319">
        <v>213686419.16999999</v>
      </c>
    </row>
    <row r="77" spans="1:10">
      <c r="A77" s="322" t="s">
        <v>240</v>
      </c>
      <c r="B77" s="314"/>
      <c r="C77" s="314"/>
      <c r="D77" s="314"/>
      <c r="E77" s="323" t="s">
        <v>240</v>
      </c>
      <c r="F77" s="323" t="s">
        <v>240</v>
      </c>
      <c r="G77" s="323" t="s">
        <v>240</v>
      </c>
      <c r="H77" s="323" t="s">
        <v>240</v>
      </c>
      <c r="I77" s="323" t="s">
        <v>240</v>
      </c>
      <c r="J77" s="324" t="s">
        <v>240</v>
      </c>
    </row>
    <row r="78" spans="1:10">
      <c r="A78" s="317" t="s">
        <v>384</v>
      </c>
      <c r="B78" s="314"/>
      <c r="C78" s="314"/>
      <c r="D78" s="314"/>
      <c r="E78" s="318">
        <v>347895722</v>
      </c>
      <c r="F78" s="318">
        <v>165627651.78</v>
      </c>
      <c r="G78" s="318">
        <v>513523373.77999997</v>
      </c>
      <c r="H78" s="318">
        <v>302061430.19</v>
      </c>
      <c r="I78" s="318">
        <v>302061430.19</v>
      </c>
      <c r="J78" s="319">
        <v>211461943.59</v>
      </c>
    </row>
    <row r="79" spans="1:10">
      <c r="A79" s="320" t="s">
        <v>385</v>
      </c>
      <c r="B79" s="321"/>
      <c r="C79" s="321"/>
      <c r="D79" s="321"/>
      <c r="E79" s="318">
        <v>27011743</v>
      </c>
      <c r="F79" s="318">
        <v>1014387.46</v>
      </c>
      <c r="G79" s="318">
        <v>28026130.460000001</v>
      </c>
      <c r="H79" s="318">
        <v>9533721.1300000008</v>
      </c>
      <c r="I79" s="318">
        <v>9533721.1300000008</v>
      </c>
      <c r="J79" s="319">
        <v>18492409.329999998</v>
      </c>
    </row>
    <row r="80" spans="1:10">
      <c r="A80" s="320" t="s">
        <v>386</v>
      </c>
      <c r="B80" s="321"/>
      <c r="C80" s="321"/>
      <c r="D80" s="321"/>
      <c r="E80" s="318">
        <v>251160576</v>
      </c>
      <c r="F80" s="318">
        <v>-1014387.46</v>
      </c>
      <c r="G80" s="318">
        <v>250146188.53999999</v>
      </c>
      <c r="H80" s="318">
        <v>75731683.640000001</v>
      </c>
      <c r="I80" s="318">
        <v>75731683.640000001</v>
      </c>
      <c r="J80" s="319">
        <v>174414504.90000001</v>
      </c>
    </row>
    <row r="81" spans="1:10">
      <c r="A81" s="320" t="s">
        <v>387</v>
      </c>
      <c r="B81" s="321"/>
      <c r="C81" s="321"/>
      <c r="D81" s="321"/>
      <c r="E81" s="318">
        <v>0</v>
      </c>
      <c r="F81" s="318">
        <v>0</v>
      </c>
      <c r="G81" s="318">
        <v>0</v>
      </c>
      <c r="H81" s="318">
        <v>0</v>
      </c>
      <c r="I81" s="318">
        <v>0</v>
      </c>
      <c r="J81" s="319">
        <v>0</v>
      </c>
    </row>
    <row r="82" spans="1:10">
      <c r="A82" s="320" t="s">
        <v>388</v>
      </c>
      <c r="B82" s="321"/>
      <c r="C82" s="321"/>
      <c r="D82" s="321"/>
      <c r="E82" s="318">
        <v>0</v>
      </c>
      <c r="F82" s="318">
        <v>0</v>
      </c>
      <c r="G82" s="318">
        <v>0</v>
      </c>
      <c r="H82" s="318">
        <v>0</v>
      </c>
      <c r="I82" s="318">
        <v>0</v>
      </c>
      <c r="J82" s="319">
        <v>0</v>
      </c>
    </row>
    <row r="83" spans="1:10">
      <c r="A83" s="320" t="s">
        <v>389</v>
      </c>
      <c r="B83" s="321"/>
      <c r="C83" s="321"/>
      <c r="D83" s="321"/>
      <c r="E83" s="318">
        <v>0</v>
      </c>
      <c r="F83" s="318">
        <v>0</v>
      </c>
      <c r="G83" s="318">
        <v>0</v>
      </c>
      <c r="H83" s="318">
        <v>0</v>
      </c>
      <c r="I83" s="318">
        <v>0</v>
      </c>
      <c r="J83" s="319">
        <v>0</v>
      </c>
    </row>
    <row r="84" spans="1:10">
      <c r="A84" s="320" t="s">
        <v>390</v>
      </c>
      <c r="B84" s="321"/>
      <c r="C84" s="321"/>
      <c r="D84" s="321"/>
      <c r="E84" s="318">
        <v>0</v>
      </c>
      <c r="F84" s="318">
        <v>0</v>
      </c>
      <c r="G84" s="318">
        <v>0</v>
      </c>
      <c r="H84" s="318">
        <v>0</v>
      </c>
      <c r="I84" s="318">
        <v>0</v>
      </c>
      <c r="J84" s="319">
        <v>0</v>
      </c>
    </row>
    <row r="85" spans="1:10">
      <c r="A85" s="320" t="s">
        <v>391</v>
      </c>
      <c r="B85" s="321"/>
      <c r="C85" s="321"/>
      <c r="D85" s="321"/>
      <c r="E85" s="318">
        <v>69723403</v>
      </c>
      <c r="F85" s="318">
        <v>165627651.78</v>
      </c>
      <c r="G85" s="318">
        <v>235351054.78</v>
      </c>
      <c r="H85" s="318">
        <v>216796025.41999999</v>
      </c>
      <c r="I85" s="318">
        <v>216796025.41999999</v>
      </c>
      <c r="J85" s="319">
        <v>18555029.359999999</v>
      </c>
    </row>
    <row r="86" spans="1:10">
      <c r="A86" s="322" t="s">
        <v>240</v>
      </c>
      <c r="B86" s="314"/>
      <c r="C86" s="314"/>
      <c r="D86" s="314"/>
      <c r="E86" s="323" t="s">
        <v>240</v>
      </c>
      <c r="F86" s="323" t="s">
        <v>240</v>
      </c>
      <c r="G86" s="323" t="s">
        <v>240</v>
      </c>
      <c r="H86" s="323" t="s">
        <v>240</v>
      </c>
      <c r="I86" s="323" t="s">
        <v>240</v>
      </c>
      <c r="J86" s="324" t="s">
        <v>240</v>
      </c>
    </row>
    <row r="87" spans="1:10">
      <c r="A87" s="313" t="s">
        <v>392</v>
      </c>
      <c r="B87" s="314"/>
      <c r="C87" s="314"/>
      <c r="D87" s="314"/>
      <c r="E87" s="315">
        <v>9961961261</v>
      </c>
      <c r="F87" s="315">
        <v>1554622461.2</v>
      </c>
      <c r="G87" s="315">
        <v>11516583722.200001</v>
      </c>
      <c r="H87" s="315">
        <v>5492410110.6099997</v>
      </c>
      <c r="I87" s="315">
        <v>5491614924.4499998</v>
      </c>
      <c r="J87" s="316">
        <v>6024173611.5900002</v>
      </c>
    </row>
    <row r="88" spans="1:10">
      <c r="A88" s="317" t="s">
        <v>320</v>
      </c>
      <c r="B88" s="314"/>
      <c r="C88" s="314"/>
      <c r="D88" s="314"/>
      <c r="E88" s="318">
        <v>4149190878</v>
      </c>
      <c r="F88" s="318">
        <v>151979627.61000001</v>
      </c>
      <c r="G88" s="318">
        <v>4301170505.6099997</v>
      </c>
      <c r="H88" s="318">
        <v>1938911753.02</v>
      </c>
      <c r="I88" s="318">
        <v>1938911753.02</v>
      </c>
      <c r="J88" s="319">
        <v>2362258752.5900002</v>
      </c>
    </row>
    <row r="89" spans="1:10">
      <c r="A89" s="320" t="s">
        <v>321</v>
      </c>
      <c r="B89" s="321"/>
      <c r="C89" s="321"/>
      <c r="D89" s="321"/>
      <c r="E89" s="318">
        <v>2394341717</v>
      </c>
      <c r="F89" s="318">
        <v>109404956.73999999</v>
      </c>
      <c r="G89" s="318">
        <v>2503746673.7399998</v>
      </c>
      <c r="H89" s="318">
        <v>1144095168.73</v>
      </c>
      <c r="I89" s="318">
        <v>1144095168.73</v>
      </c>
      <c r="J89" s="319">
        <v>1359651505.01</v>
      </c>
    </row>
    <row r="90" spans="1:10">
      <c r="A90" s="320" t="s">
        <v>322</v>
      </c>
      <c r="B90" s="321"/>
      <c r="C90" s="321"/>
      <c r="D90" s="321"/>
      <c r="E90" s="318">
        <v>7193735</v>
      </c>
      <c r="F90" s="318">
        <v>-1022467.94</v>
      </c>
      <c r="G90" s="318">
        <v>6171267.0599999996</v>
      </c>
      <c r="H90" s="318">
        <v>2121968.3199999998</v>
      </c>
      <c r="I90" s="318">
        <v>2121968.3199999998</v>
      </c>
      <c r="J90" s="319">
        <v>4049298.74</v>
      </c>
    </row>
    <row r="91" spans="1:10">
      <c r="A91" s="320" t="s">
        <v>323</v>
      </c>
      <c r="B91" s="321"/>
      <c r="C91" s="321"/>
      <c r="D91" s="321"/>
      <c r="E91" s="318">
        <v>867131679</v>
      </c>
      <c r="F91" s="318">
        <v>45892801.229999997</v>
      </c>
      <c r="G91" s="318">
        <v>913024480.23000002</v>
      </c>
      <c r="H91" s="318">
        <v>412099575.33999997</v>
      </c>
      <c r="I91" s="318">
        <v>412099575.33999997</v>
      </c>
      <c r="J91" s="319">
        <v>500924904.88999999</v>
      </c>
    </row>
    <row r="92" spans="1:10">
      <c r="A92" s="320" t="s">
        <v>324</v>
      </c>
      <c r="B92" s="321"/>
      <c r="C92" s="321"/>
      <c r="D92" s="321"/>
      <c r="E92" s="318">
        <v>368927192</v>
      </c>
      <c r="F92" s="318">
        <v>25322963.420000002</v>
      </c>
      <c r="G92" s="318">
        <v>394250155.42000002</v>
      </c>
      <c r="H92" s="318">
        <v>172479303.47999999</v>
      </c>
      <c r="I92" s="318">
        <v>172479303.47999999</v>
      </c>
      <c r="J92" s="319">
        <v>221770851.94</v>
      </c>
    </row>
    <row r="93" spans="1:10">
      <c r="A93" s="320" t="s">
        <v>325</v>
      </c>
      <c r="B93" s="321"/>
      <c r="C93" s="321"/>
      <c r="D93" s="321"/>
      <c r="E93" s="318">
        <v>49349997</v>
      </c>
      <c r="F93" s="318">
        <v>54336823.799999997</v>
      </c>
      <c r="G93" s="318">
        <v>103686820.8</v>
      </c>
      <c r="H93" s="318">
        <v>69354828.260000005</v>
      </c>
      <c r="I93" s="318">
        <v>69354828.260000005</v>
      </c>
      <c r="J93" s="319">
        <v>34331992.539999999</v>
      </c>
    </row>
    <row r="94" spans="1:10">
      <c r="A94" s="320" t="s">
        <v>326</v>
      </c>
      <c r="B94" s="321"/>
      <c r="C94" s="321"/>
      <c r="D94" s="321"/>
      <c r="E94" s="318">
        <v>0</v>
      </c>
      <c r="F94" s="318">
        <v>0</v>
      </c>
      <c r="G94" s="318">
        <v>0</v>
      </c>
      <c r="H94" s="318">
        <v>0</v>
      </c>
      <c r="I94" s="318">
        <v>0</v>
      </c>
      <c r="J94" s="319">
        <v>0</v>
      </c>
    </row>
    <row r="95" spans="1:10">
      <c r="A95" s="320" t="s">
        <v>327</v>
      </c>
      <c r="B95" s="321"/>
      <c r="C95" s="321"/>
      <c r="D95" s="321"/>
      <c r="E95" s="318">
        <v>462246558</v>
      </c>
      <c r="F95" s="318">
        <v>-81955449.640000001</v>
      </c>
      <c r="G95" s="318">
        <v>380291108.36000001</v>
      </c>
      <c r="H95" s="318">
        <v>138760908.88999999</v>
      </c>
      <c r="I95" s="318">
        <v>138760908.88999999</v>
      </c>
      <c r="J95" s="319">
        <v>241530199.47</v>
      </c>
    </row>
    <row r="96" spans="1:10">
      <c r="A96" s="322" t="s">
        <v>240</v>
      </c>
      <c r="B96" s="314"/>
      <c r="C96" s="314"/>
      <c r="D96" s="314"/>
      <c r="E96" s="323" t="s">
        <v>240</v>
      </c>
      <c r="F96" s="323" t="s">
        <v>240</v>
      </c>
      <c r="G96" s="323" t="s">
        <v>240</v>
      </c>
      <c r="H96" s="323" t="s">
        <v>240</v>
      </c>
      <c r="I96" s="323" t="s">
        <v>240</v>
      </c>
      <c r="J96" s="324" t="s">
        <v>240</v>
      </c>
    </row>
    <row r="97" spans="1:10">
      <c r="A97" s="317" t="s">
        <v>328</v>
      </c>
      <c r="B97" s="314"/>
      <c r="C97" s="314"/>
      <c r="D97" s="314"/>
      <c r="E97" s="318">
        <v>35176890</v>
      </c>
      <c r="F97" s="318">
        <v>20752302.59</v>
      </c>
      <c r="G97" s="318">
        <v>55929192.590000004</v>
      </c>
      <c r="H97" s="318">
        <v>13311021.23</v>
      </c>
      <c r="I97" s="318">
        <v>13311021.23</v>
      </c>
      <c r="J97" s="319">
        <v>42618171.359999999</v>
      </c>
    </row>
    <row r="98" spans="1:10" ht="24" customHeight="1">
      <c r="A98" s="320" t="s">
        <v>329</v>
      </c>
      <c r="B98" s="321"/>
      <c r="C98" s="321"/>
      <c r="D98" s="321"/>
      <c r="E98" s="318">
        <v>4237917</v>
      </c>
      <c r="F98" s="318">
        <v>21189.01</v>
      </c>
      <c r="G98" s="318">
        <v>4259106.01</v>
      </c>
      <c r="H98" s="318">
        <v>933475.56</v>
      </c>
      <c r="I98" s="318">
        <v>933475.56</v>
      </c>
      <c r="J98" s="319">
        <v>3325630.45</v>
      </c>
    </row>
    <row r="99" spans="1:10">
      <c r="A99" s="320" t="s">
        <v>330</v>
      </c>
      <c r="B99" s="321"/>
      <c r="C99" s="321"/>
      <c r="D99" s="321"/>
      <c r="E99" s="318">
        <v>9991184</v>
      </c>
      <c r="F99" s="318">
        <v>19341.509999999998</v>
      </c>
      <c r="G99" s="318">
        <v>10010525.51</v>
      </c>
      <c r="H99" s="318">
        <v>3045081.51</v>
      </c>
      <c r="I99" s="318">
        <v>3045081.51</v>
      </c>
      <c r="J99" s="319">
        <v>6965444</v>
      </c>
    </row>
    <row r="100" spans="1:10" ht="27.75" customHeight="1">
      <c r="A100" s="320" t="s">
        <v>331</v>
      </c>
      <c r="B100" s="321"/>
      <c r="C100" s="321"/>
      <c r="D100" s="321"/>
      <c r="E100" s="318">
        <v>0</v>
      </c>
      <c r="F100" s="318">
        <v>3941545.9</v>
      </c>
      <c r="G100" s="318">
        <v>3941545.9</v>
      </c>
      <c r="H100" s="318">
        <v>922569.19</v>
      </c>
      <c r="I100" s="318">
        <v>922569.19</v>
      </c>
      <c r="J100" s="319">
        <v>3018976.71</v>
      </c>
    </row>
    <row r="101" spans="1:10" ht="24.75" customHeight="1">
      <c r="A101" s="320" t="s">
        <v>332</v>
      </c>
      <c r="B101" s="321"/>
      <c r="C101" s="321"/>
      <c r="D101" s="321"/>
      <c r="E101" s="318">
        <v>637297</v>
      </c>
      <c r="F101" s="318">
        <v>3514310.2</v>
      </c>
      <c r="G101" s="318">
        <v>4151607.2</v>
      </c>
      <c r="H101" s="318">
        <v>1849412.53</v>
      </c>
      <c r="I101" s="318">
        <v>1849412.53</v>
      </c>
      <c r="J101" s="319">
        <v>2302194.67</v>
      </c>
    </row>
    <row r="102" spans="1:10">
      <c r="A102" s="320" t="s">
        <v>333</v>
      </c>
      <c r="B102" s="321"/>
      <c r="C102" s="321"/>
      <c r="D102" s="321"/>
      <c r="E102" s="318">
        <v>5047000</v>
      </c>
      <c r="F102" s="318">
        <v>-3863318.62</v>
      </c>
      <c r="G102" s="318">
        <v>1183681.3799999999</v>
      </c>
      <c r="H102" s="318">
        <v>582831.38</v>
      </c>
      <c r="I102" s="318">
        <v>582831.38</v>
      </c>
      <c r="J102" s="319">
        <v>600850</v>
      </c>
    </row>
    <row r="103" spans="1:10">
      <c r="A103" s="320" t="s">
        <v>334</v>
      </c>
      <c r="B103" s="321"/>
      <c r="C103" s="321"/>
      <c r="D103" s="321"/>
      <c r="E103" s="318">
        <v>2775724</v>
      </c>
      <c r="F103" s="318">
        <v>3391241.13</v>
      </c>
      <c r="G103" s="318">
        <v>6166965.1299999999</v>
      </c>
      <c r="H103" s="318">
        <v>2038095.44</v>
      </c>
      <c r="I103" s="318">
        <v>2038095.44</v>
      </c>
      <c r="J103" s="319">
        <v>4128869.69</v>
      </c>
    </row>
    <row r="104" spans="1:10" ht="25.5" customHeight="1">
      <c r="A104" s="320" t="s">
        <v>335</v>
      </c>
      <c r="B104" s="321"/>
      <c r="C104" s="321"/>
      <c r="D104" s="321"/>
      <c r="E104" s="318">
        <v>9648393</v>
      </c>
      <c r="F104" s="318">
        <v>9527328.8499999996</v>
      </c>
      <c r="G104" s="318">
        <v>19175721.850000001</v>
      </c>
      <c r="H104" s="318">
        <v>3395463.98</v>
      </c>
      <c r="I104" s="318">
        <v>3395463.98</v>
      </c>
      <c r="J104" s="319">
        <v>15780257.869999999</v>
      </c>
    </row>
    <row r="105" spans="1:10">
      <c r="A105" s="320" t="s">
        <v>336</v>
      </c>
      <c r="B105" s="321"/>
      <c r="C105" s="321"/>
      <c r="D105" s="321"/>
      <c r="E105" s="318">
        <v>2145974</v>
      </c>
      <c r="F105" s="318">
        <v>1383267.82</v>
      </c>
      <c r="G105" s="318">
        <v>3529241.82</v>
      </c>
      <c r="H105" s="318">
        <v>141164.32999999999</v>
      </c>
      <c r="I105" s="318">
        <v>141164.32999999999</v>
      </c>
      <c r="J105" s="319">
        <v>3388077.49</v>
      </c>
    </row>
    <row r="106" spans="1:10">
      <c r="A106" s="320" t="s">
        <v>337</v>
      </c>
      <c r="B106" s="321"/>
      <c r="C106" s="321"/>
      <c r="D106" s="321"/>
      <c r="E106" s="318">
        <v>693401</v>
      </c>
      <c r="F106" s="318">
        <v>2817396.79</v>
      </c>
      <c r="G106" s="318">
        <v>3510797.79</v>
      </c>
      <c r="H106" s="318">
        <v>402927.31</v>
      </c>
      <c r="I106" s="318">
        <v>402927.31</v>
      </c>
      <c r="J106" s="319">
        <v>3107870.48</v>
      </c>
    </row>
    <row r="107" spans="1:10">
      <c r="A107" s="322" t="s">
        <v>240</v>
      </c>
      <c r="B107" s="314"/>
      <c r="C107" s="314"/>
      <c r="D107" s="314"/>
      <c r="E107" s="323" t="s">
        <v>240</v>
      </c>
      <c r="F107" s="323" t="s">
        <v>240</v>
      </c>
      <c r="G107" s="323" t="s">
        <v>240</v>
      </c>
      <c r="H107" s="323" t="s">
        <v>240</v>
      </c>
      <c r="I107" s="323" t="s">
        <v>240</v>
      </c>
      <c r="J107" s="324" t="s">
        <v>240</v>
      </c>
    </row>
    <row r="108" spans="1:10">
      <c r="A108" s="317" t="s">
        <v>338</v>
      </c>
      <c r="B108" s="314"/>
      <c r="C108" s="314"/>
      <c r="D108" s="314"/>
      <c r="E108" s="318">
        <v>223201638</v>
      </c>
      <c r="F108" s="318">
        <v>91629662.640000001</v>
      </c>
      <c r="G108" s="318">
        <v>314831300.63999999</v>
      </c>
      <c r="H108" s="318">
        <v>84218974.170000002</v>
      </c>
      <c r="I108" s="318">
        <v>84218974.170000002</v>
      </c>
      <c r="J108" s="319">
        <v>230612326.47</v>
      </c>
    </row>
    <row r="109" spans="1:10">
      <c r="A109" s="320" t="s">
        <v>339</v>
      </c>
      <c r="B109" s="321"/>
      <c r="C109" s="321"/>
      <c r="D109" s="321"/>
      <c r="E109" s="318">
        <v>52263110</v>
      </c>
      <c r="F109" s="318">
        <v>51915664.539999999</v>
      </c>
      <c r="G109" s="318">
        <v>104178774.54000001</v>
      </c>
      <c r="H109" s="318">
        <v>21403863.449999999</v>
      </c>
      <c r="I109" s="318">
        <v>21403863.449999999</v>
      </c>
      <c r="J109" s="319">
        <v>82774911.090000004</v>
      </c>
    </row>
    <row r="110" spans="1:10">
      <c r="A110" s="320" t="s">
        <v>340</v>
      </c>
      <c r="B110" s="321"/>
      <c r="C110" s="321"/>
      <c r="D110" s="321"/>
      <c r="E110" s="318">
        <v>9365757</v>
      </c>
      <c r="F110" s="318">
        <v>4110059.75</v>
      </c>
      <c r="G110" s="318">
        <v>13475816.75</v>
      </c>
      <c r="H110" s="318">
        <v>3975139.11</v>
      </c>
      <c r="I110" s="318">
        <v>3975139.11</v>
      </c>
      <c r="J110" s="319">
        <v>9500677.6400000006</v>
      </c>
    </row>
    <row r="111" spans="1:10" ht="27" customHeight="1">
      <c r="A111" s="320" t="s">
        <v>393</v>
      </c>
      <c r="B111" s="321"/>
      <c r="C111" s="321"/>
      <c r="D111" s="321"/>
      <c r="E111" s="318">
        <v>17885399</v>
      </c>
      <c r="F111" s="318">
        <v>21824023.32</v>
      </c>
      <c r="G111" s="318">
        <v>39709422.32</v>
      </c>
      <c r="H111" s="318">
        <v>3768108.02</v>
      </c>
      <c r="I111" s="318">
        <v>3768108.02</v>
      </c>
      <c r="J111" s="319">
        <v>35941314.299999997</v>
      </c>
    </row>
    <row r="112" spans="1:10">
      <c r="A112" s="320" t="s">
        <v>342</v>
      </c>
      <c r="B112" s="321"/>
      <c r="C112" s="321"/>
      <c r="D112" s="321"/>
      <c r="E112" s="318">
        <v>511526</v>
      </c>
      <c r="F112" s="318">
        <v>4368339.7</v>
      </c>
      <c r="G112" s="318">
        <v>4879865.7</v>
      </c>
      <c r="H112" s="318">
        <v>2287499.65</v>
      </c>
      <c r="I112" s="318">
        <v>2287499.65</v>
      </c>
      <c r="J112" s="319">
        <v>2592366.0499999998</v>
      </c>
    </row>
    <row r="113" spans="1:10" ht="26.25" customHeight="1">
      <c r="A113" s="320" t="s">
        <v>343</v>
      </c>
      <c r="B113" s="321"/>
      <c r="C113" s="321"/>
      <c r="D113" s="321"/>
      <c r="E113" s="318">
        <v>130821181</v>
      </c>
      <c r="F113" s="318">
        <v>-12081054.560000001</v>
      </c>
      <c r="G113" s="318">
        <v>118740126.44</v>
      </c>
      <c r="H113" s="318">
        <v>47743078.090000004</v>
      </c>
      <c r="I113" s="318">
        <v>47743078.090000004</v>
      </c>
      <c r="J113" s="319">
        <v>70997048.349999994</v>
      </c>
    </row>
    <row r="114" spans="1:10">
      <c r="A114" s="320" t="s">
        <v>344</v>
      </c>
      <c r="B114" s="321"/>
      <c r="C114" s="321"/>
      <c r="D114" s="321"/>
      <c r="E114" s="318">
        <v>905590</v>
      </c>
      <c r="F114" s="318">
        <v>367084.44</v>
      </c>
      <c r="G114" s="318">
        <v>1272674.44</v>
      </c>
      <c r="H114" s="318">
        <v>681383.44</v>
      </c>
      <c r="I114" s="318">
        <v>681383.44</v>
      </c>
      <c r="J114" s="319">
        <v>591291</v>
      </c>
    </row>
    <row r="115" spans="1:10">
      <c r="A115" s="320" t="s">
        <v>345</v>
      </c>
      <c r="B115" s="321"/>
      <c r="C115" s="321"/>
      <c r="D115" s="321"/>
      <c r="E115" s="318">
        <v>3833978</v>
      </c>
      <c r="F115" s="318">
        <v>-704427.63</v>
      </c>
      <c r="G115" s="318">
        <v>3129550.37</v>
      </c>
      <c r="H115" s="318">
        <v>710273.37</v>
      </c>
      <c r="I115" s="318">
        <v>710273.37</v>
      </c>
      <c r="J115" s="319">
        <v>2419277</v>
      </c>
    </row>
    <row r="116" spans="1:10">
      <c r="A116" s="320" t="s">
        <v>346</v>
      </c>
      <c r="B116" s="321"/>
      <c r="C116" s="321"/>
      <c r="D116" s="321"/>
      <c r="E116" s="318">
        <v>6161406</v>
      </c>
      <c r="F116" s="318">
        <v>21904655.960000001</v>
      </c>
      <c r="G116" s="318">
        <v>28066061.960000001</v>
      </c>
      <c r="H116" s="318">
        <v>3316261.92</v>
      </c>
      <c r="I116" s="318">
        <v>3316261.92</v>
      </c>
      <c r="J116" s="319">
        <v>24749800.039999999</v>
      </c>
    </row>
    <row r="117" spans="1:10">
      <c r="A117" s="320" t="s">
        <v>347</v>
      </c>
      <c r="B117" s="321"/>
      <c r="C117" s="321"/>
      <c r="D117" s="321"/>
      <c r="E117" s="318">
        <v>1453691</v>
      </c>
      <c r="F117" s="318">
        <v>-74682.880000000005</v>
      </c>
      <c r="G117" s="318">
        <v>1379008.12</v>
      </c>
      <c r="H117" s="318">
        <v>333367.12</v>
      </c>
      <c r="I117" s="318">
        <v>333367.12</v>
      </c>
      <c r="J117" s="319">
        <v>1045641</v>
      </c>
    </row>
    <row r="118" spans="1:10">
      <c r="A118" s="322" t="s">
        <v>240</v>
      </c>
      <c r="B118" s="314"/>
      <c r="C118" s="314"/>
      <c r="D118" s="314"/>
      <c r="E118" s="323" t="s">
        <v>240</v>
      </c>
      <c r="F118" s="323" t="s">
        <v>240</v>
      </c>
      <c r="G118" s="323" t="s">
        <v>240</v>
      </c>
      <c r="H118" s="323" t="s">
        <v>240</v>
      </c>
      <c r="I118" s="323" t="s">
        <v>240</v>
      </c>
      <c r="J118" s="324" t="s">
        <v>240</v>
      </c>
    </row>
    <row r="119" spans="1:10" ht="27" customHeight="1">
      <c r="A119" s="317" t="s">
        <v>348</v>
      </c>
      <c r="B119" s="314"/>
      <c r="C119" s="314"/>
      <c r="D119" s="314"/>
      <c r="E119" s="318">
        <v>3760005124</v>
      </c>
      <c r="F119" s="318">
        <v>403698364.31999999</v>
      </c>
      <c r="G119" s="318">
        <v>4163703488.3200002</v>
      </c>
      <c r="H119" s="318">
        <v>2092226233.98</v>
      </c>
      <c r="I119" s="318">
        <v>2091631047.8199999</v>
      </c>
      <c r="J119" s="319">
        <v>2071477254.3399999</v>
      </c>
    </row>
    <row r="120" spans="1:10" ht="24.75" customHeight="1">
      <c r="A120" s="320" t="s">
        <v>349</v>
      </c>
      <c r="B120" s="321"/>
      <c r="C120" s="321"/>
      <c r="D120" s="321"/>
      <c r="E120" s="318">
        <v>0</v>
      </c>
      <c r="F120" s="318">
        <v>0</v>
      </c>
      <c r="G120" s="318">
        <v>0</v>
      </c>
      <c r="H120" s="318">
        <v>0</v>
      </c>
      <c r="I120" s="318">
        <v>0</v>
      </c>
      <c r="J120" s="319">
        <v>0</v>
      </c>
    </row>
    <row r="121" spans="1:10">
      <c r="A121" s="320" t="s">
        <v>350</v>
      </c>
      <c r="B121" s="321"/>
      <c r="C121" s="321"/>
      <c r="D121" s="321"/>
      <c r="E121" s="318">
        <v>3755705124</v>
      </c>
      <c r="F121" s="318">
        <v>302829002.44999999</v>
      </c>
      <c r="G121" s="318">
        <v>4058534126.4499998</v>
      </c>
      <c r="H121" s="318">
        <v>2023642802.6800001</v>
      </c>
      <c r="I121" s="318">
        <v>2023047616.52</v>
      </c>
      <c r="J121" s="319">
        <v>2034891323.77</v>
      </c>
    </row>
    <row r="122" spans="1:10">
      <c r="A122" s="320" t="s">
        <v>351</v>
      </c>
      <c r="B122" s="321"/>
      <c r="C122" s="321"/>
      <c r="D122" s="321"/>
      <c r="E122" s="318">
        <v>0</v>
      </c>
      <c r="F122" s="318">
        <v>0</v>
      </c>
      <c r="G122" s="318">
        <v>0</v>
      </c>
      <c r="H122" s="318">
        <v>0</v>
      </c>
      <c r="I122" s="318">
        <v>0</v>
      </c>
      <c r="J122" s="319">
        <v>0</v>
      </c>
    </row>
    <row r="123" spans="1:10">
      <c r="A123" s="320" t="s">
        <v>352</v>
      </c>
      <c r="B123" s="321"/>
      <c r="C123" s="321"/>
      <c r="D123" s="321"/>
      <c r="E123" s="318">
        <v>4300000</v>
      </c>
      <c r="F123" s="318">
        <v>100869361.87</v>
      </c>
      <c r="G123" s="318">
        <v>105169361.87</v>
      </c>
      <c r="H123" s="318">
        <v>68583431.299999997</v>
      </c>
      <c r="I123" s="318">
        <v>68583431.299999997</v>
      </c>
      <c r="J123" s="319">
        <v>36585930.57</v>
      </c>
    </row>
    <row r="124" spans="1:10">
      <c r="A124" s="320" t="s">
        <v>353</v>
      </c>
      <c r="B124" s="321"/>
      <c r="C124" s="321"/>
      <c r="D124" s="321"/>
      <c r="E124" s="318">
        <v>0</v>
      </c>
      <c r="F124" s="318">
        <v>0</v>
      </c>
      <c r="G124" s="318">
        <v>0</v>
      </c>
      <c r="H124" s="318">
        <v>0</v>
      </c>
      <c r="I124" s="318">
        <v>0</v>
      </c>
      <c r="J124" s="319">
        <v>0</v>
      </c>
    </row>
    <row r="125" spans="1:10" ht="27" customHeight="1">
      <c r="A125" s="320" t="s">
        <v>354</v>
      </c>
      <c r="B125" s="321"/>
      <c r="C125" s="321"/>
      <c r="D125" s="321"/>
      <c r="E125" s="318">
        <v>0</v>
      </c>
      <c r="F125" s="318">
        <v>0</v>
      </c>
      <c r="G125" s="318">
        <v>0</v>
      </c>
      <c r="H125" s="318">
        <v>0</v>
      </c>
      <c r="I125" s="318">
        <v>0</v>
      </c>
      <c r="J125" s="319">
        <v>0</v>
      </c>
    </row>
    <row r="126" spans="1:10">
      <c r="A126" s="320" t="s">
        <v>355</v>
      </c>
      <c r="B126" s="321"/>
      <c r="C126" s="321"/>
      <c r="D126" s="321"/>
      <c r="E126" s="318">
        <v>0</v>
      </c>
      <c r="F126" s="318">
        <v>0</v>
      </c>
      <c r="G126" s="318">
        <v>0</v>
      </c>
      <c r="H126" s="318">
        <v>0</v>
      </c>
      <c r="I126" s="318">
        <v>0</v>
      </c>
      <c r="J126" s="319">
        <v>0</v>
      </c>
    </row>
    <row r="127" spans="1:10">
      <c r="A127" s="320" t="s">
        <v>356</v>
      </c>
      <c r="B127" s="321"/>
      <c r="C127" s="321"/>
      <c r="D127" s="321"/>
      <c r="E127" s="318">
        <v>0</v>
      </c>
      <c r="F127" s="318">
        <v>0</v>
      </c>
      <c r="G127" s="318">
        <v>0</v>
      </c>
      <c r="H127" s="318">
        <v>0</v>
      </c>
      <c r="I127" s="318">
        <v>0</v>
      </c>
      <c r="J127" s="319">
        <v>0</v>
      </c>
    </row>
    <row r="128" spans="1:10">
      <c r="A128" s="320" t="s">
        <v>357</v>
      </c>
      <c r="B128" s="321"/>
      <c r="C128" s="321"/>
      <c r="D128" s="321"/>
      <c r="E128" s="318">
        <v>0</v>
      </c>
      <c r="F128" s="318">
        <v>0</v>
      </c>
      <c r="G128" s="318">
        <v>0</v>
      </c>
      <c r="H128" s="318">
        <v>0</v>
      </c>
      <c r="I128" s="318">
        <v>0</v>
      </c>
      <c r="J128" s="319">
        <v>0</v>
      </c>
    </row>
    <row r="129" spans="1:10">
      <c r="A129" s="322" t="s">
        <v>240</v>
      </c>
      <c r="B129" s="314"/>
      <c r="C129" s="314"/>
      <c r="D129" s="314"/>
      <c r="E129" s="323" t="s">
        <v>240</v>
      </c>
      <c r="F129" s="323" t="s">
        <v>240</v>
      </c>
      <c r="G129" s="323" t="s">
        <v>240</v>
      </c>
      <c r="H129" s="323" t="s">
        <v>240</v>
      </c>
      <c r="I129" s="323" t="s">
        <v>240</v>
      </c>
      <c r="J129" s="324" t="s">
        <v>240</v>
      </c>
    </row>
    <row r="130" spans="1:10" ht="29.25" customHeight="1">
      <c r="A130" s="317" t="s">
        <v>394</v>
      </c>
      <c r="B130" s="314"/>
      <c r="C130" s="314"/>
      <c r="D130" s="314"/>
      <c r="E130" s="318">
        <v>54600363</v>
      </c>
      <c r="F130" s="318">
        <v>3280252.48</v>
      </c>
      <c r="G130" s="318">
        <v>57880615.479999997</v>
      </c>
      <c r="H130" s="318">
        <v>3962718.06</v>
      </c>
      <c r="I130" s="318">
        <v>3962718.06</v>
      </c>
      <c r="J130" s="319">
        <v>53917897.420000002</v>
      </c>
    </row>
    <row r="131" spans="1:10">
      <c r="A131" s="320" t="s">
        <v>359</v>
      </c>
      <c r="B131" s="321"/>
      <c r="C131" s="321"/>
      <c r="D131" s="321"/>
      <c r="E131" s="318">
        <v>3858289</v>
      </c>
      <c r="F131" s="318">
        <v>13609347.380000001</v>
      </c>
      <c r="G131" s="318">
        <v>17467636.379999999</v>
      </c>
      <c r="H131" s="318">
        <v>1142286.06</v>
      </c>
      <c r="I131" s="318">
        <v>1142286.06</v>
      </c>
      <c r="J131" s="319">
        <v>16325350.32</v>
      </c>
    </row>
    <row r="132" spans="1:10">
      <c r="A132" s="320" t="s">
        <v>360</v>
      </c>
      <c r="B132" s="321"/>
      <c r="C132" s="321"/>
      <c r="D132" s="321"/>
      <c r="E132" s="318">
        <v>0</v>
      </c>
      <c r="F132" s="318">
        <v>632173.76</v>
      </c>
      <c r="G132" s="318">
        <v>632173.76</v>
      </c>
      <c r="H132" s="318">
        <v>0</v>
      </c>
      <c r="I132" s="318">
        <v>0</v>
      </c>
      <c r="J132" s="319">
        <v>632173.76</v>
      </c>
    </row>
    <row r="133" spans="1:10">
      <c r="A133" s="320" t="s">
        <v>361</v>
      </c>
      <c r="B133" s="321"/>
      <c r="C133" s="321"/>
      <c r="D133" s="321"/>
      <c r="E133" s="318">
        <v>0</v>
      </c>
      <c r="F133" s="318">
        <v>2698340</v>
      </c>
      <c r="G133" s="318">
        <v>2698340</v>
      </c>
      <c r="H133" s="318">
        <v>319232</v>
      </c>
      <c r="I133" s="318">
        <v>319232</v>
      </c>
      <c r="J133" s="319">
        <v>2379108</v>
      </c>
    </row>
    <row r="134" spans="1:10">
      <c r="A134" s="320" t="s">
        <v>362</v>
      </c>
      <c r="B134" s="321"/>
      <c r="C134" s="321"/>
      <c r="D134" s="321"/>
      <c r="E134" s="318">
        <v>44354409</v>
      </c>
      <c r="F134" s="318">
        <v>-17743537</v>
      </c>
      <c r="G134" s="318">
        <v>26610872</v>
      </c>
      <c r="H134" s="318">
        <v>970000</v>
      </c>
      <c r="I134" s="318">
        <v>970000</v>
      </c>
      <c r="J134" s="319">
        <v>25640872</v>
      </c>
    </row>
    <row r="135" spans="1:10">
      <c r="A135" s="320" t="s">
        <v>363</v>
      </c>
      <c r="B135" s="321"/>
      <c r="C135" s="321"/>
      <c r="D135" s="325"/>
      <c r="E135" s="326">
        <v>1195215</v>
      </c>
      <c r="F135" s="326">
        <v>699785</v>
      </c>
      <c r="G135" s="326">
        <v>1895000</v>
      </c>
      <c r="H135" s="326">
        <v>0</v>
      </c>
      <c r="I135" s="326">
        <v>0</v>
      </c>
      <c r="J135" s="326">
        <v>1895000</v>
      </c>
    </row>
    <row r="136" spans="1:10">
      <c r="A136" s="320" t="s">
        <v>364</v>
      </c>
      <c r="B136" s="321"/>
      <c r="C136" s="321"/>
      <c r="D136" s="321"/>
      <c r="E136" s="318">
        <v>4942450</v>
      </c>
      <c r="F136" s="318">
        <v>-4019500</v>
      </c>
      <c r="G136" s="318">
        <v>922950</v>
      </c>
      <c r="H136" s="318">
        <v>0</v>
      </c>
      <c r="I136" s="318">
        <v>0</v>
      </c>
      <c r="J136" s="319">
        <v>922950</v>
      </c>
    </row>
    <row r="137" spans="1:10">
      <c r="A137" s="320" t="s">
        <v>365</v>
      </c>
      <c r="B137" s="321"/>
      <c r="C137" s="321"/>
      <c r="D137" s="321"/>
      <c r="E137" s="318">
        <v>0</v>
      </c>
      <c r="F137" s="318">
        <v>0</v>
      </c>
      <c r="G137" s="318">
        <v>0</v>
      </c>
      <c r="H137" s="318">
        <v>0</v>
      </c>
      <c r="I137" s="318">
        <v>0</v>
      </c>
      <c r="J137" s="319">
        <v>0</v>
      </c>
    </row>
    <row r="138" spans="1:10">
      <c r="A138" s="320" t="s">
        <v>366</v>
      </c>
      <c r="B138" s="321"/>
      <c r="C138" s="321"/>
      <c r="D138" s="321"/>
      <c r="E138" s="318">
        <v>0</v>
      </c>
      <c r="F138" s="318">
        <v>0</v>
      </c>
      <c r="G138" s="318">
        <v>0</v>
      </c>
      <c r="H138" s="318">
        <v>0</v>
      </c>
      <c r="I138" s="318">
        <v>0</v>
      </c>
      <c r="J138" s="319">
        <v>0</v>
      </c>
    </row>
    <row r="139" spans="1:10">
      <c r="A139" s="327" t="s">
        <v>367</v>
      </c>
      <c r="B139" s="328"/>
      <c r="C139" s="328"/>
      <c r="D139" s="328"/>
      <c r="E139" s="329">
        <v>250000</v>
      </c>
      <c r="F139" s="329">
        <v>7403643.3399999999</v>
      </c>
      <c r="G139" s="329">
        <v>7653643.3399999999</v>
      </c>
      <c r="H139" s="329">
        <v>1531200</v>
      </c>
      <c r="I139" s="329">
        <v>1531200</v>
      </c>
      <c r="J139" s="330">
        <v>6122443.3399999999</v>
      </c>
    </row>
    <row r="140" spans="1:10">
      <c r="A140" s="322" t="s">
        <v>240</v>
      </c>
      <c r="B140" s="314"/>
      <c r="C140" s="314"/>
      <c r="D140" s="314"/>
      <c r="E140" s="323" t="s">
        <v>240</v>
      </c>
      <c r="F140" s="323" t="s">
        <v>240</v>
      </c>
      <c r="G140" s="323" t="s">
        <v>240</v>
      </c>
      <c r="H140" s="323" t="s">
        <v>240</v>
      </c>
      <c r="I140" s="323" t="s">
        <v>240</v>
      </c>
      <c r="J140" s="324" t="s">
        <v>240</v>
      </c>
    </row>
    <row r="141" spans="1:10">
      <c r="A141" s="317" t="s">
        <v>368</v>
      </c>
      <c r="B141" s="314"/>
      <c r="C141" s="314"/>
      <c r="D141" s="314"/>
      <c r="E141" s="318">
        <v>420640849</v>
      </c>
      <c r="F141" s="318">
        <v>400398876.25999999</v>
      </c>
      <c r="G141" s="318">
        <v>821039725.25999999</v>
      </c>
      <c r="H141" s="318">
        <v>229104721.28</v>
      </c>
      <c r="I141" s="318">
        <v>229104721.28</v>
      </c>
      <c r="J141" s="319">
        <v>591935003.98000002</v>
      </c>
    </row>
    <row r="142" spans="1:10">
      <c r="A142" s="320" t="s">
        <v>369</v>
      </c>
      <c r="B142" s="321"/>
      <c r="C142" s="321"/>
      <c r="D142" s="321"/>
      <c r="E142" s="318">
        <v>374211354</v>
      </c>
      <c r="F142" s="318">
        <v>401669184.12</v>
      </c>
      <c r="G142" s="318">
        <v>775880538.12</v>
      </c>
      <c r="H142" s="318">
        <v>227644758.44</v>
      </c>
      <c r="I142" s="318">
        <v>227644758.44</v>
      </c>
      <c r="J142" s="319">
        <v>548235779.67999995</v>
      </c>
    </row>
    <row r="143" spans="1:10">
      <c r="A143" s="320" t="s">
        <v>370</v>
      </c>
      <c r="B143" s="321"/>
      <c r="C143" s="321"/>
      <c r="D143" s="321"/>
      <c r="E143" s="318">
        <v>46429495</v>
      </c>
      <c r="F143" s="318">
        <v>-1270307.8600000001</v>
      </c>
      <c r="G143" s="318">
        <v>45159187.140000001</v>
      </c>
      <c r="H143" s="318">
        <v>1459962.84</v>
      </c>
      <c r="I143" s="318">
        <v>1459962.84</v>
      </c>
      <c r="J143" s="319">
        <v>43699224.299999997</v>
      </c>
    </row>
    <row r="144" spans="1:10">
      <c r="A144" s="320" t="s">
        <v>371</v>
      </c>
      <c r="B144" s="321"/>
      <c r="C144" s="321"/>
      <c r="D144" s="321"/>
      <c r="E144" s="318">
        <v>0</v>
      </c>
      <c r="F144" s="318">
        <v>0</v>
      </c>
      <c r="G144" s="318">
        <v>0</v>
      </c>
      <c r="H144" s="318">
        <v>0</v>
      </c>
      <c r="I144" s="318">
        <v>0</v>
      </c>
      <c r="J144" s="319">
        <v>0</v>
      </c>
    </row>
    <row r="145" spans="1:10">
      <c r="A145" s="322" t="s">
        <v>240</v>
      </c>
      <c r="B145" s="314"/>
      <c r="C145" s="314"/>
      <c r="D145" s="314"/>
      <c r="E145" s="323" t="s">
        <v>240</v>
      </c>
      <c r="F145" s="323" t="s">
        <v>240</v>
      </c>
      <c r="G145" s="323" t="s">
        <v>240</v>
      </c>
      <c r="H145" s="323" t="s">
        <v>240</v>
      </c>
      <c r="I145" s="323" t="s">
        <v>240</v>
      </c>
      <c r="J145" s="324" t="s">
        <v>240</v>
      </c>
    </row>
    <row r="146" spans="1:10" ht="24" customHeight="1">
      <c r="A146" s="317" t="s">
        <v>395</v>
      </c>
      <c r="B146" s="314"/>
      <c r="C146" s="314"/>
      <c r="D146" s="314"/>
      <c r="E146" s="318">
        <v>0</v>
      </c>
      <c r="F146" s="318">
        <v>0</v>
      </c>
      <c r="G146" s="318">
        <v>0</v>
      </c>
      <c r="H146" s="318">
        <v>0</v>
      </c>
      <c r="I146" s="318">
        <v>0</v>
      </c>
      <c r="J146" s="319">
        <v>0</v>
      </c>
    </row>
    <row r="147" spans="1:10" ht="27" customHeight="1">
      <c r="A147" s="320" t="s">
        <v>373</v>
      </c>
      <c r="B147" s="321"/>
      <c r="C147" s="321"/>
      <c r="D147" s="321"/>
      <c r="E147" s="318">
        <v>0</v>
      </c>
      <c r="F147" s="318">
        <v>0</v>
      </c>
      <c r="G147" s="318">
        <v>0</v>
      </c>
      <c r="H147" s="318">
        <v>0</v>
      </c>
      <c r="I147" s="318">
        <v>0</v>
      </c>
      <c r="J147" s="319">
        <v>0</v>
      </c>
    </row>
    <row r="148" spans="1:10">
      <c r="A148" s="320" t="s">
        <v>374</v>
      </c>
      <c r="B148" s="321"/>
      <c r="C148" s="321"/>
      <c r="D148" s="321"/>
      <c r="E148" s="318">
        <v>0</v>
      </c>
      <c r="F148" s="318">
        <v>0</v>
      </c>
      <c r="G148" s="318">
        <v>0</v>
      </c>
      <c r="H148" s="318">
        <v>0</v>
      </c>
      <c r="I148" s="318">
        <v>0</v>
      </c>
      <c r="J148" s="319">
        <v>0</v>
      </c>
    </row>
    <row r="149" spans="1:10">
      <c r="A149" s="320" t="s">
        <v>375</v>
      </c>
      <c r="B149" s="321"/>
      <c r="C149" s="321"/>
      <c r="D149" s="321"/>
      <c r="E149" s="318">
        <v>0</v>
      </c>
      <c r="F149" s="318">
        <v>0</v>
      </c>
      <c r="G149" s="318">
        <v>0</v>
      </c>
      <c r="H149" s="318">
        <v>0</v>
      </c>
      <c r="I149" s="318">
        <v>0</v>
      </c>
      <c r="J149" s="319">
        <v>0</v>
      </c>
    </row>
    <row r="150" spans="1:10">
      <c r="A150" s="320" t="s">
        <v>396</v>
      </c>
      <c r="B150" s="321"/>
      <c r="C150" s="321"/>
      <c r="D150" s="321"/>
      <c r="E150" s="318">
        <v>0</v>
      </c>
      <c r="F150" s="318">
        <v>0</v>
      </c>
      <c r="G150" s="318">
        <v>0</v>
      </c>
      <c r="H150" s="318">
        <v>0</v>
      </c>
      <c r="I150" s="318">
        <v>0</v>
      </c>
      <c r="J150" s="319">
        <v>0</v>
      </c>
    </row>
    <row r="151" spans="1:10" ht="24.75" customHeight="1">
      <c r="A151" s="320" t="s">
        <v>377</v>
      </c>
      <c r="B151" s="321"/>
      <c r="C151" s="321"/>
      <c r="D151" s="321"/>
      <c r="E151" s="318">
        <v>0</v>
      </c>
      <c r="F151" s="318">
        <v>0</v>
      </c>
      <c r="G151" s="318">
        <v>0</v>
      </c>
      <c r="H151" s="318">
        <v>0</v>
      </c>
      <c r="I151" s="318">
        <v>0</v>
      </c>
      <c r="J151" s="319">
        <v>0</v>
      </c>
    </row>
    <row r="152" spans="1:10">
      <c r="A152" s="320" t="s">
        <v>378</v>
      </c>
      <c r="B152" s="321"/>
      <c r="C152" s="321"/>
      <c r="D152" s="321"/>
      <c r="E152" s="318">
        <v>0</v>
      </c>
      <c r="F152" s="318">
        <v>0</v>
      </c>
      <c r="G152" s="318">
        <v>0</v>
      </c>
      <c r="H152" s="318">
        <v>0</v>
      </c>
      <c r="I152" s="318">
        <v>0</v>
      </c>
      <c r="J152" s="319">
        <v>0</v>
      </c>
    </row>
    <row r="153" spans="1:10" ht="26.25" customHeight="1">
      <c r="A153" s="320" t="s">
        <v>379</v>
      </c>
      <c r="B153" s="321"/>
      <c r="C153" s="321"/>
      <c r="D153" s="321"/>
      <c r="E153" s="318">
        <v>0</v>
      </c>
      <c r="F153" s="318">
        <v>0</v>
      </c>
      <c r="G153" s="318">
        <v>0</v>
      </c>
      <c r="H153" s="318">
        <v>0</v>
      </c>
      <c r="I153" s="318">
        <v>0</v>
      </c>
      <c r="J153" s="319">
        <v>0</v>
      </c>
    </row>
    <row r="154" spans="1:10">
      <c r="A154" s="322" t="s">
        <v>240</v>
      </c>
      <c r="B154" s="314"/>
      <c r="C154" s="314"/>
      <c r="D154" s="314"/>
      <c r="E154" s="323" t="s">
        <v>240</v>
      </c>
      <c r="F154" s="323" t="s">
        <v>240</v>
      </c>
      <c r="G154" s="323" t="s">
        <v>240</v>
      </c>
      <c r="H154" s="323" t="s">
        <v>240</v>
      </c>
      <c r="I154" s="323" t="s">
        <v>240</v>
      </c>
      <c r="J154" s="324" t="s">
        <v>240</v>
      </c>
    </row>
    <row r="155" spans="1:10">
      <c r="A155" s="317" t="s">
        <v>380</v>
      </c>
      <c r="B155" s="314"/>
      <c r="C155" s="314"/>
      <c r="D155" s="314"/>
      <c r="E155" s="318">
        <v>1319145519</v>
      </c>
      <c r="F155" s="318">
        <v>463742997.85000002</v>
      </c>
      <c r="G155" s="318">
        <v>1782888516.8499999</v>
      </c>
      <c r="H155" s="318">
        <v>1111534311.4200001</v>
      </c>
      <c r="I155" s="318">
        <v>1111334311.4200001</v>
      </c>
      <c r="J155" s="319">
        <v>671354205.42999995</v>
      </c>
    </row>
    <row r="156" spans="1:10">
      <c r="A156" s="320" t="s">
        <v>381</v>
      </c>
      <c r="B156" s="321"/>
      <c r="C156" s="321"/>
      <c r="D156" s="321"/>
      <c r="E156" s="318">
        <v>0</v>
      </c>
      <c r="F156" s="318">
        <v>0</v>
      </c>
      <c r="G156" s="318">
        <v>0</v>
      </c>
      <c r="H156" s="318">
        <v>0</v>
      </c>
      <c r="I156" s="318">
        <v>0</v>
      </c>
      <c r="J156" s="319">
        <v>0</v>
      </c>
    </row>
    <row r="157" spans="1:10">
      <c r="A157" s="320" t="s">
        <v>382</v>
      </c>
      <c r="B157" s="321"/>
      <c r="C157" s="321"/>
      <c r="D157" s="321"/>
      <c r="E157" s="318">
        <v>1232165519</v>
      </c>
      <c r="F157" s="318">
        <v>13575840</v>
      </c>
      <c r="G157" s="318">
        <v>1245741359</v>
      </c>
      <c r="H157" s="318">
        <v>691897224</v>
      </c>
      <c r="I157" s="318">
        <v>691897224</v>
      </c>
      <c r="J157" s="319">
        <v>553844135</v>
      </c>
    </row>
    <row r="158" spans="1:10">
      <c r="A158" s="320" t="s">
        <v>383</v>
      </c>
      <c r="B158" s="321"/>
      <c r="C158" s="321"/>
      <c r="D158" s="321"/>
      <c r="E158" s="318">
        <v>86980000</v>
      </c>
      <c r="F158" s="318">
        <v>450167157.85000002</v>
      </c>
      <c r="G158" s="318">
        <v>537147157.85000002</v>
      </c>
      <c r="H158" s="318">
        <v>419637087.42000002</v>
      </c>
      <c r="I158" s="318">
        <v>419437087.42000002</v>
      </c>
      <c r="J158" s="319">
        <v>117510070.43000001</v>
      </c>
    </row>
    <row r="159" spans="1:10">
      <c r="A159" s="322" t="s">
        <v>240</v>
      </c>
      <c r="B159" s="314"/>
      <c r="C159" s="314"/>
      <c r="D159" s="314"/>
      <c r="E159" s="323" t="s">
        <v>240</v>
      </c>
      <c r="F159" s="323" t="s">
        <v>240</v>
      </c>
      <c r="G159" s="323" t="s">
        <v>240</v>
      </c>
      <c r="H159" s="323" t="s">
        <v>240</v>
      </c>
      <c r="I159" s="323" t="s">
        <v>240</v>
      </c>
      <c r="J159" s="324" t="s">
        <v>240</v>
      </c>
    </row>
    <row r="160" spans="1:10">
      <c r="A160" s="317" t="s">
        <v>384</v>
      </c>
      <c r="B160" s="314"/>
      <c r="C160" s="314"/>
      <c r="D160" s="314"/>
      <c r="E160" s="318">
        <v>0</v>
      </c>
      <c r="F160" s="318">
        <v>19140377.449999999</v>
      </c>
      <c r="G160" s="318">
        <v>19140377.449999999</v>
      </c>
      <c r="H160" s="318">
        <v>19140377.449999999</v>
      </c>
      <c r="I160" s="318">
        <v>19140377.449999999</v>
      </c>
      <c r="J160" s="319">
        <v>0</v>
      </c>
    </row>
    <row r="161" spans="1:10">
      <c r="A161" s="320" t="s">
        <v>397</v>
      </c>
      <c r="B161" s="321"/>
      <c r="C161" s="321"/>
      <c r="D161" s="321"/>
      <c r="E161" s="318">
        <v>0</v>
      </c>
      <c r="F161" s="318">
        <v>0</v>
      </c>
      <c r="G161" s="318">
        <v>0</v>
      </c>
      <c r="H161" s="318">
        <v>0</v>
      </c>
      <c r="I161" s="318">
        <v>0</v>
      </c>
      <c r="J161" s="319">
        <v>0</v>
      </c>
    </row>
    <row r="162" spans="1:10">
      <c r="A162" s="320" t="s">
        <v>386</v>
      </c>
      <c r="B162" s="321"/>
      <c r="C162" s="321"/>
      <c r="D162" s="321"/>
      <c r="E162" s="318">
        <v>0</v>
      </c>
      <c r="F162" s="318">
        <v>0</v>
      </c>
      <c r="G162" s="318">
        <v>0</v>
      </c>
      <c r="H162" s="318">
        <v>0</v>
      </c>
      <c r="I162" s="318">
        <v>0</v>
      </c>
      <c r="J162" s="319">
        <v>0</v>
      </c>
    </row>
    <row r="163" spans="1:10">
      <c r="A163" s="320" t="s">
        <v>387</v>
      </c>
      <c r="B163" s="321"/>
      <c r="C163" s="321"/>
      <c r="D163" s="321"/>
      <c r="E163" s="318">
        <v>0</v>
      </c>
      <c r="F163" s="318">
        <v>0</v>
      </c>
      <c r="G163" s="318">
        <v>0</v>
      </c>
      <c r="H163" s="318">
        <v>0</v>
      </c>
      <c r="I163" s="318">
        <v>0</v>
      </c>
      <c r="J163" s="319">
        <v>0</v>
      </c>
    </row>
    <row r="164" spans="1:10">
      <c r="A164" s="320" t="s">
        <v>388</v>
      </c>
      <c r="B164" s="321"/>
      <c r="C164" s="321"/>
      <c r="D164" s="321"/>
      <c r="E164" s="318">
        <v>0</v>
      </c>
      <c r="F164" s="318">
        <v>0</v>
      </c>
      <c r="G164" s="318">
        <v>0</v>
      </c>
      <c r="H164" s="318">
        <v>0</v>
      </c>
      <c r="I164" s="318">
        <v>0</v>
      </c>
      <c r="J164" s="319">
        <v>0</v>
      </c>
    </row>
    <row r="165" spans="1:10">
      <c r="A165" s="320" t="s">
        <v>389</v>
      </c>
      <c r="B165" s="321"/>
      <c r="C165" s="321"/>
      <c r="D165" s="321"/>
      <c r="E165" s="318">
        <v>0</v>
      </c>
      <c r="F165" s="318">
        <v>0</v>
      </c>
      <c r="G165" s="318">
        <v>0</v>
      </c>
      <c r="H165" s="318">
        <v>0</v>
      </c>
      <c r="I165" s="318">
        <v>0</v>
      </c>
      <c r="J165" s="319">
        <v>0</v>
      </c>
    </row>
    <row r="166" spans="1:10">
      <c r="A166" s="320" t="s">
        <v>390</v>
      </c>
      <c r="B166" s="321"/>
      <c r="C166" s="321"/>
      <c r="D166" s="321"/>
      <c r="E166" s="318">
        <v>0</v>
      </c>
      <c r="F166" s="318">
        <v>0</v>
      </c>
      <c r="G166" s="318">
        <v>0</v>
      </c>
      <c r="H166" s="318">
        <v>0</v>
      </c>
      <c r="I166" s="318">
        <v>0</v>
      </c>
      <c r="J166" s="319">
        <v>0</v>
      </c>
    </row>
    <row r="167" spans="1:10">
      <c r="A167" s="320" t="s">
        <v>391</v>
      </c>
      <c r="B167" s="321"/>
      <c r="C167" s="321"/>
      <c r="D167" s="321"/>
      <c r="E167" s="318">
        <v>0</v>
      </c>
      <c r="F167" s="318">
        <v>19140377.449999999</v>
      </c>
      <c r="G167" s="318">
        <v>19140377.449999999</v>
      </c>
      <c r="H167" s="318">
        <v>19140377.449999999</v>
      </c>
      <c r="I167" s="318">
        <v>19140377.449999999</v>
      </c>
      <c r="J167" s="319">
        <v>0</v>
      </c>
    </row>
    <row r="168" spans="1:10">
      <c r="A168" s="322" t="s">
        <v>240</v>
      </c>
      <c r="B168" s="314"/>
      <c r="C168" s="314"/>
      <c r="D168" s="314"/>
      <c r="E168" s="323" t="s">
        <v>240</v>
      </c>
      <c r="F168" s="323" t="s">
        <v>240</v>
      </c>
      <c r="G168" s="323" t="s">
        <v>240</v>
      </c>
      <c r="H168" s="323" t="s">
        <v>240</v>
      </c>
      <c r="I168" s="323" t="s">
        <v>240</v>
      </c>
      <c r="J168" s="324" t="s">
        <v>240</v>
      </c>
    </row>
    <row r="169" spans="1:10">
      <c r="A169" s="331" t="s">
        <v>398</v>
      </c>
      <c r="B169" s="332"/>
      <c r="C169" s="332"/>
      <c r="D169" s="332"/>
      <c r="E169" s="333">
        <v>19590991957</v>
      </c>
      <c r="F169" s="333">
        <v>3729483068.21</v>
      </c>
      <c r="G169" s="333">
        <v>23320475025.209999</v>
      </c>
      <c r="H169" s="333">
        <v>11752056614.450001</v>
      </c>
      <c r="I169" s="333">
        <v>11582979729.74</v>
      </c>
      <c r="J169" s="334">
        <v>11568418410.76</v>
      </c>
    </row>
    <row r="170" spans="1:10" ht="0" hidden="1" customHeight="1"/>
    <row r="196" spans="4:11">
      <c r="D196" s="335"/>
      <c r="E196" s="335"/>
      <c r="F196" s="335"/>
      <c r="G196" s="335"/>
      <c r="H196" s="336"/>
      <c r="I196" s="335"/>
      <c r="J196" s="335"/>
      <c r="K196" s="335"/>
    </row>
    <row r="197" spans="4:11">
      <c r="D197" s="335"/>
      <c r="E197" s="335"/>
      <c r="F197" s="335"/>
      <c r="G197" s="335"/>
      <c r="H197" s="335"/>
      <c r="I197" s="335"/>
      <c r="J197" s="335"/>
      <c r="K197" s="335"/>
    </row>
    <row r="198" spans="4:11">
      <c r="D198" s="335"/>
      <c r="E198" s="335"/>
      <c r="F198" s="335"/>
      <c r="G198" s="335"/>
      <c r="H198" s="335"/>
      <c r="I198" s="335"/>
      <c r="J198" s="335"/>
      <c r="K198" s="335"/>
    </row>
    <row r="199" spans="4:11">
      <c r="D199" s="335"/>
      <c r="E199" s="335"/>
      <c r="F199" s="335"/>
      <c r="G199" s="335"/>
      <c r="H199" s="335"/>
      <c r="I199" s="335"/>
      <c r="J199" s="335"/>
      <c r="K199" s="335"/>
    </row>
  </sheetData>
  <mergeCells count="170">
    <mergeCell ref="A168:D168"/>
    <mergeCell ref="A169:D169"/>
    <mergeCell ref="A162:D162"/>
    <mergeCell ref="A163:D163"/>
    <mergeCell ref="A164:D164"/>
    <mergeCell ref="A165:D165"/>
    <mergeCell ref="A166:D166"/>
    <mergeCell ref="A167:D167"/>
    <mergeCell ref="A156:D156"/>
    <mergeCell ref="A157:D157"/>
    <mergeCell ref="A158:D158"/>
    <mergeCell ref="A159:D159"/>
    <mergeCell ref="A160:D160"/>
    <mergeCell ref="A161:D161"/>
    <mergeCell ref="A150:D150"/>
    <mergeCell ref="A151:D151"/>
    <mergeCell ref="A152:D152"/>
    <mergeCell ref="A153:D153"/>
    <mergeCell ref="A154:D154"/>
    <mergeCell ref="A155:D155"/>
    <mergeCell ref="A144:D144"/>
    <mergeCell ref="A145:D145"/>
    <mergeCell ref="A146:D146"/>
    <mergeCell ref="A147:D147"/>
    <mergeCell ref="A148:D148"/>
    <mergeCell ref="A149:D149"/>
    <mergeCell ref="A138:D138"/>
    <mergeCell ref="A139:D139"/>
    <mergeCell ref="A140:D140"/>
    <mergeCell ref="A141:D141"/>
    <mergeCell ref="A142:D142"/>
    <mergeCell ref="A143:D143"/>
    <mergeCell ref="A132:D132"/>
    <mergeCell ref="A133:D133"/>
    <mergeCell ref="A134:D134"/>
    <mergeCell ref="A135:D135"/>
    <mergeCell ref="A136:D136"/>
    <mergeCell ref="A137:D137"/>
    <mergeCell ref="A126:D126"/>
    <mergeCell ref="A127:D127"/>
    <mergeCell ref="A128:D128"/>
    <mergeCell ref="A129:D129"/>
    <mergeCell ref="A130:D130"/>
    <mergeCell ref="A131:D131"/>
    <mergeCell ref="A120:D120"/>
    <mergeCell ref="A121:D121"/>
    <mergeCell ref="A122:D122"/>
    <mergeCell ref="A123:D123"/>
    <mergeCell ref="A124:D124"/>
    <mergeCell ref="A125:D125"/>
    <mergeCell ref="A114:D114"/>
    <mergeCell ref="A115:D115"/>
    <mergeCell ref="A116:D116"/>
    <mergeCell ref="A117:D117"/>
    <mergeCell ref="A118:D118"/>
    <mergeCell ref="A119:D119"/>
    <mergeCell ref="A108:D108"/>
    <mergeCell ref="A109:D109"/>
    <mergeCell ref="A110:D110"/>
    <mergeCell ref="A111:D111"/>
    <mergeCell ref="A112:D112"/>
    <mergeCell ref="A113:D113"/>
    <mergeCell ref="A102:D102"/>
    <mergeCell ref="A103:D103"/>
    <mergeCell ref="A104:D104"/>
    <mergeCell ref="A105:D105"/>
    <mergeCell ref="A106:D106"/>
    <mergeCell ref="A107:D107"/>
    <mergeCell ref="A96:D96"/>
    <mergeCell ref="A97:D97"/>
    <mergeCell ref="A98:D98"/>
    <mergeCell ref="A99:D99"/>
    <mergeCell ref="A100:D100"/>
    <mergeCell ref="A101:D101"/>
    <mergeCell ref="A90:D90"/>
    <mergeCell ref="A91:D91"/>
    <mergeCell ref="A92:D92"/>
    <mergeCell ref="A93:D93"/>
    <mergeCell ref="A94:D94"/>
    <mergeCell ref="A95:D95"/>
    <mergeCell ref="A84:D84"/>
    <mergeCell ref="A85:D85"/>
    <mergeCell ref="A86:D86"/>
    <mergeCell ref="A87:D87"/>
    <mergeCell ref="A88:D88"/>
    <mergeCell ref="A89:D89"/>
    <mergeCell ref="A78:D78"/>
    <mergeCell ref="A79:D79"/>
    <mergeCell ref="A80:D80"/>
    <mergeCell ref="A81:D81"/>
    <mergeCell ref="A82:D82"/>
    <mergeCell ref="A83:D83"/>
    <mergeCell ref="A72:D72"/>
    <mergeCell ref="A73:D73"/>
    <mergeCell ref="A74:D74"/>
    <mergeCell ref="A75:D75"/>
    <mergeCell ref="A76:D76"/>
    <mergeCell ref="A77:D77"/>
    <mergeCell ref="A66:D66"/>
    <mergeCell ref="A67:D67"/>
    <mergeCell ref="A68:D68"/>
    <mergeCell ref="A69:D69"/>
    <mergeCell ref="A70:D70"/>
    <mergeCell ref="A71:D71"/>
    <mergeCell ref="A60:D60"/>
    <mergeCell ref="A61:D61"/>
    <mergeCell ref="A62:D62"/>
    <mergeCell ref="A63:D63"/>
    <mergeCell ref="A64:D64"/>
    <mergeCell ref="A65:D65"/>
    <mergeCell ref="A54:D54"/>
    <mergeCell ref="A55:D55"/>
    <mergeCell ref="A56:D56"/>
    <mergeCell ref="A57:D57"/>
    <mergeCell ref="A58:D58"/>
    <mergeCell ref="A59:D59"/>
    <mergeCell ref="A48:D48"/>
    <mergeCell ref="A49:D49"/>
    <mergeCell ref="A50:D50"/>
    <mergeCell ref="A51:D51"/>
    <mergeCell ref="A52:D52"/>
    <mergeCell ref="A53:D53"/>
    <mergeCell ref="A42:D42"/>
    <mergeCell ref="A43:D43"/>
    <mergeCell ref="A44:D44"/>
    <mergeCell ref="A45:D45"/>
    <mergeCell ref="A46:D46"/>
    <mergeCell ref="A47:D47"/>
    <mergeCell ref="A36:D36"/>
    <mergeCell ref="A37:D37"/>
    <mergeCell ref="A38:D38"/>
    <mergeCell ref="A39:D39"/>
    <mergeCell ref="A40:D40"/>
    <mergeCell ref="A41:D41"/>
    <mergeCell ref="A30:D30"/>
    <mergeCell ref="A31:D31"/>
    <mergeCell ref="A32:D32"/>
    <mergeCell ref="A33:D33"/>
    <mergeCell ref="A34:D34"/>
    <mergeCell ref="A35:D35"/>
    <mergeCell ref="A24:D24"/>
    <mergeCell ref="A25:D25"/>
    <mergeCell ref="A26:D26"/>
    <mergeCell ref="A27:D27"/>
    <mergeCell ref="A28:D28"/>
    <mergeCell ref="A29:D29"/>
    <mergeCell ref="A18:D18"/>
    <mergeCell ref="A19:D19"/>
    <mergeCell ref="A20:D20"/>
    <mergeCell ref="A21:D21"/>
    <mergeCell ref="A22:D22"/>
    <mergeCell ref="A23:D23"/>
    <mergeCell ref="A12:D12"/>
    <mergeCell ref="A13:D13"/>
    <mergeCell ref="A14:D14"/>
    <mergeCell ref="A15:D15"/>
    <mergeCell ref="A16:D16"/>
    <mergeCell ref="A17:D17"/>
    <mergeCell ref="A6:D6"/>
    <mergeCell ref="A7:D7"/>
    <mergeCell ref="A8:D8"/>
    <mergeCell ref="A9:D9"/>
    <mergeCell ref="A10:D10"/>
    <mergeCell ref="A11:D11"/>
    <mergeCell ref="A1:J1"/>
    <mergeCell ref="A3:D3"/>
    <mergeCell ref="E3:I3"/>
    <mergeCell ref="J3:J4"/>
    <mergeCell ref="A4:D4"/>
    <mergeCell ref="A5:D5"/>
  </mergeCells>
  <pageMargins left="0.39370078740157483" right="0.39370078740157483" top="0.51181102362204722" bottom="0.51181102362204722" header="0.19685039370078741" footer="0.19685039370078741"/>
  <pageSetup scale="57" fitToHeight="0" orientation="portrait" r:id="rId1"/>
  <headerFooter scaleWithDoc="0" alignWithMargins="0">
    <oddFooter xml:space="preserve">&amp;C&amp;"Arial,Normal"&amp;5
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11A251-B9EE-430E-8C9B-A0C82A44D454}">
  <dimension ref="A1:J65"/>
  <sheetViews>
    <sheetView workbookViewId="0">
      <selection sqref="A1:J1"/>
    </sheetView>
  </sheetViews>
  <sheetFormatPr baseColWidth="10" defaultRowHeight="15"/>
  <cols>
    <col min="1" max="1" width="5.7109375" style="337" customWidth="1"/>
    <col min="2" max="2" width="10.7109375" style="337" customWidth="1"/>
    <col min="3" max="3" width="7.7109375" style="337" customWidth="1"/>
    <col min="4" max="4" width="24.7109375" style="337" customWidth="1"/>
    <col min="5" max="5" width="18.140625" style="337" bestFit="1" customWidth="1"/>
    <col min="6" max="6" width="17.140625" style="337" bestFit="1" customWidth="1"/>
    <col min="7" max="10" width="18.140625" style="337" bestFit="1" customWidth="1"/>
    <col min="11" max="11" width="5" style="337" customWidth="1"/>
    <col min="12" max="16384" width="11.42578125" style="337"/>
  </cols>
  <sheetData>
    <row r="1" spans="1:10" ht="88.5" customHeight="1">
      <c r="A1" s="297" t="s">
        <v>399</v>
      </c>
      <c r="B1" s="298"/>
      <c r="C1" s="298"/>
      <c r="D1" s="298"/>
      <c r="E1" s="298"/>
      <c r="F1" s="298"/>
      <c r="G1" s="298"/>
      <c r="H1" s="298"/>
      <c r="I1" s="298"/>
      <c r="J1" s="299"/>
    </row>
    <row r="2" spans="1:10" ht="9" customHeight="1"/>
    <row r="3" spans="1:10" ht="17.100000000000001" customHeight="1">
      <c r="A3" s="301" t="s">
        <v>240</v>
      </c>
      <c r="B3" s="302"/>
      <c r="C3" s="302"/>
      <c r="D3" s="338"/>
      <c r="E3" s="339" t="s">
        <v>316</v>
      </c>
      <c r="F3" s="305"/>
      <c r="G3" s="305"/>
      <c r="H3" s="305"/>
      <c r="I3" s="305"/>
      <c r="J3" s="306" t="s">
        <v>317</v>
      </c>
    </row>
    <row r="4" spans="1:10" ht="27" customHeight="1">
      <c r="A4" s="307" t="s">
        <v>4</v>
      </c>
      <c r="B4" s="308"/>
      <c r="C4" s="308"/>
      <c r="D4" s="340"/>
      <c r="E4" s="341" t="s">
        <v>212</v>
      </c>
      <c r="F4" s="310" t="s">
        <v>318</v>
      </c>
      <c r="G4" s="310" t="s">
        <v>244</v>
      </c>
      <c r="H4" s="310" t="s">
        <v>195</v>
      </c>
      <c r="I4" s="311" t="s">
        <v>213</v>
      </c>
      <c r="J4" s="312"/>
    </row>
    <row r="5" spans="1:10">
      <c r="A5" s="313" t="s">
        <v>319</v>
      </c>
      <c r="B5" s="314"/>
      <c r="C5" s="314"/>
      <c r="D5" s="314"/>
      <c r="E5" s="315">
        <v>9629030696</v>
      </c>
      <c r="F5" s="315">
        <v>2174860607.0100002</v>
      </c>
      <c r="G5" s="315">
        <v>11803891303.01</v>
      </c>
      <c r="H5" s="315">
        <v>6259646503.8400002</v>
      </c>
      <c r="I5" s="315">
        <v>6091364805.29</v>
      </c>
      <c r="J5" s="316">
        <v>5544244799.1700001</v>
      </c>
    </row>
    <row r="6" spans="1:10">
      <c r="A6" s="342" t="s">
        <v>400</v>
      </c>
      <c r="B6" s="343"/>
      <c r="C6" s="343"/>
      <c r="D6" s="343"/>
      <c r="E6" s="318">
        <v>194273943</v>
      </c>
      <c r="F6" s="318">
        <v>166762719.62</v>
      </c>
      <c r="G6" s="318">
        <v>361036662.62</v>
      </c>
      <c r="H6" s="318">
        <v>214190197.44999999</v>
      </c>
      <c r="I6" s="318">
        <v>199759458.69999999</v>
      </c>
      <c r="J6" s="319">
        <v>146846465.16999999</v>
      </c>
    </row>
    <row r="7" spans="1:10">
      <c r="A7" s="342" t="s">
        <v>401</v>
      </c>
      <c r="B7" s="343"/>
      <c r="C7" s="343"/>
      <c r="D7" s="343"/>
      <c r="E7" s="318">
        <v>374928781</v>
      </c>
      <c r="F7" s="318">
        <v>21987346.390000001</v>
      </c>
      <c r="G7" s="318">
        <v>396916127.38999999</v>
      </c>
      <c r="H7" s="318">
        <v>220261236.97999999</v>
      </c>
      <c r="I7" s="318">
        <v>217248824.06999999</v>
      </c>
      <c r="J7" s="319">
        <v>176654890.41</v>
      </c>
    </row>
    <row r="8" spans="1:10">
      <c r="A8" s="342" t="s">
        <v>402</v>
      </c>
      <c r="B8" s="343"/>
      <c r="C8" s="343"/>
      <c r="D8" s="343"/>
      <c r="E8" s="318">
        <v>271111072</v>
      </c>
      <c r="F8" s="318">
        <v>-1994627.59</v>
      </c>
      <c r="G8" s="318">
        <v>269116444.41000003</v>
      </c>
      <c r="H8" s="318">
        <v>96597024.379999995</v>
      </c>
      <c r="I8" s="318">
        <v>91340311.930000007</v>
      </c>
      <c r="J8" s="319">
        <v>172519420.03</v>
      </c>
    </row>
    <row r="9" spans="1:10" ht="23.25" customHeight="1">
      <c r="A9" s="342" t="s">
        <v>403</v>
      </c>
      <c r="B9" s="343"/>
      <c r="C9" s="343"/>
      <c r="D9" s="343"/>
      <c r="E9" s="318">
        <v>173749790</v>
      </c>
      <c r="F9" s="318">
        <v>48356806.649999999</v>
      </c>
      <c r="G9" s="318">
        <v>222106596.65000001</v>
      </c>
      <c r="H9" s="318">
        <v>110602983.58</v>
      </c>
      <c r="I9" s="318">
        <v>107962489.44</v>
      </c>
      <c r="J9" s="319">
        <v>111503613.06999999</v>
      </c>
    </row>
    <row r="10" spans="1:10">
      <c r="A10" s="342" t="s">
        <v>404</v>
      </c>
      <c r="B10" s="343"/>
      <c r="C10" s="343"/>
      <c r="D10" s="343"/>
      <c r="E10" s="318">
        <v>63222146</v>
      </c>
      <c r="F10" s="318">
        <v>11416500.390000001</v>
      </c>
      <c r="G10" s="318">
        <v>74638646.390000001</v>
      </c>
      <c r="H10" s="318">
        <v>32023290.66</v>
      </c>
      <c r="I10" s="318">
        <v>31469808.739999998</v>
      </c>
      <c r="J10" s="319">
        <v>42615355.729999997</v>
      </c>
    </row>
    <row r="11" spans="1:10">
      <c r="A11" s="342" t="s">
        <v>405</v>
      </c>
      <c r="B11" s="343"/>
      <c r="C11" s="343"/>
      <c r="D11" s="343"/>
      <c r="E11" s="318">
        <v>39690500</v>
      </c>
      <c r="F11" s="318">
        <v>17742220.210000001</v>
      </c>
      <c r="G11" s="318">
        <v>57432720.210000001</v>
      </c>
      <c r="H11" s="318">
        <v>23951887.420000002</v>
      </c>
      <c r="I11" s="318">
        <v>23167690.239999998</v>
      </c>
      <c r="J11" s="319">
        <v>33480832.789999999</v>
      </c>
    </row>
    <row r="12" spans="1:10">
      <c r="A12" s="342" t="s">
        <v>406</v>
      </c>
      <c r="B12" s="343"/>
      <c r="C12" s="343"/>
      <c r="D12" s="343"/>
      <c r="E12" s="318">
        <v>413295106</v>
      </c>
      <c r="F12" s="318">
        <v>-2298730.7200000002</v>
      </c>
      <c r="G12" s="318">
        <v>410996375.27999997</v>
      </c>
      <c r="H12" s="318">
        <v>155185757.59999999</v>
      </c>
      <c r="I12" s="318">
        <v>140722940.40000001</v>
      </c>
      <c r="J12" s="319">
        <v>255810617.68000001</v>
      </c>
    </row>
    <row r="13" spans="1:10">
      <c r="A13" s="342" t="s">
        <v>407</v>
      </c>
      <c r="B13" s="343"/>
      <c r="C13" s="343"/>
      <c r="D13" s="343"/>
      <c r="E13" s="318">
        <v>125371888</v>
      </c>
      <c r="F13" s="318">
        <v>17582931.27</v>
      </c>
      <c r="G13" s="318">
        <v>142954819.27000001</v>
      </c>
      <c r="H13" s="318">
        <v>61098742.509999998</v>
      </c>
      <c r="I13" s="318">
        <v>57742901.060000002</v>
      </c>
      <c r="J13" s="319">
        <v>81856076.760000005</v>
      </c>
    </row>
    <row r="14" spans="1:10">
      <c r="A14" s="342" t="s">
        <v>408</v>
      </c>
      <c r="B14" s="343"/>
      <c r="C14" s="343"/>
      <c r="D14" s="343"/>
      <c r="E14" s="318">
        <v>317054304</v>
      </c>
      <c r="F14" s="318">
        <v>31888482.5</v>
      </c>
      <c r="G14" s="318">
        <v>348942786.5</v>
      </c>
      <c r="H14" s="318">
        <v>213285006.80000001</v>
      </c>
      <c r="I14" s="318">
        <v>208477050.09999999</v>
      </c>
      <c r="J14" s="319">
        <v>135657779.69999999</v>
      </c>
    </row>
    <row r="15" spans="1:10">
      <c r="A15" s="342" t="s">
        <v>409</v>
      </c>
      <c r="B15" s="343"/>
      <c r="C15" s="343"/>
      <c r="D15" s="343"/>
      <c r="E15" s="318">
        <v>176764220</v>
      </c>
      <c r="F15" s="318">
        <v>61742984.68</v>
      </c>
      <c r="G15" s="318">
        <v>238507204.68000001</v>
      </c>
      <c r="H15" s="318">
        <v>118706213.41</v>
      </c>
      <c r="I15" s="318">
        <v>117257333.34999999</v>
      </c>
      <c r="J15" s="319">
        <v>119800991.27</v>
      </c>
    </row>
    <row r="16" spans="1:10" ht="26.25" customHeight="1">
      <c r="A16" s="342" t="s">
        <v>410</v>
      </c>
      <c r="B16" s="343"/>
      <c r="C16" s="343"/>
      <c r="D16" s="343"/>
      <c r="E16" s="318">
        <v>8246067</v>
      </c>
      <c r="F16" s="318">
        <v>416986.55</v>
      </c>
      <c r="G16" s="318">
        <v>8663053.5500000007</v>
      </c>
      <c r="H16" s="318">
        <v>3921976.26</v>
      </c>
      <c r="I16" s="318">
        <v>3787459.98</v>
      </c>
      <c r="J16" s="319">
        <v>4741077.29</v>
      </c>
    </row>
    <row r="17" spans="1:10">
      <c r="A17" s="342" t="s">
        <v>411</v>
      </c>
      <c r="B17" s="343"/>
      <c r="C17" s="343"/>
      <c r="D17" s="343"/>
      <c r="E17" s="318">
        <v>55101989</v>
      </c>
      <c r="F17" s="318">
        <v>270155.98</v>
      </c>
      <c r="G17" s="318">
        <v>55372144.979999997</v>
      </c>
      <c r="H17" s="318">
        <v>27335644.41</v>
      </c>
      <c r="I17" s="318">
        <v>25955096.940000001</v>
      </c>
      <c r="J17" s="319">
        <v>28036500.57</v>
      </c>
    </row>
    <row r="18" spans="1:10">
      <c r="A18" s="342" t="s">
        <v>412</v>
      </c>
      <c r="B18" s="343"/>
      <c r="C18" s="343"/>
      <c r="D18" s="343"/>
      <c r="E18" s="318">
        <v>114656559</v>
      </c>
      <c r="F18" s="318">
        <v>64579049.25</v>
      </c>
      <c r="G18" s="318">
        <v>179235608.25</v>
      </c>
      <c r="H18" s="318">
        <v>96865667.340000004</v>
      </c>
      <c r="I18" s="318">
        <v>75418815.730000004</v>
      </c>
      <c r="J18" s="319">
        <v>82369940.909999996</v>
      </c>
    </row>
    <row r="19" spans="1:10">
      <c r="A19" s="342" t="s">
        <v>413</v>
      </c>
      <c r="B19" s="343"/>
      <c r="C19" s="343"/>
      <c r="D19" s="343"/>
      <c r="E19" s="318">
        <v>53172099</v>
      </c>
      <c r="F19" s="318">
        <v>21482009.640000001</v>
      </c>
      <c r="G19" s="318">
        <v>74654108.640000001</v>
      </c>
      <c r="H19" s="318">
        <v>52781176.810000002</v>
      </c>
      <c r="I19" s="318">
        <v>46381141.009999998</v>
      </c>
      <c r="J19" s="319">
        <v>21872931.829999998</v>
      </c>
    </row>
    <row r="20" spans="1:10" ht="25.5" customHeight="1">
      <c r="A20" s="342" t="s">
        <v>414</v>
      </c>
      <c r="B20" s="343"/>
      <c r="C20" s="343"/>
      <c r="D20" s="343"/>
      <c r="E20" s="318">
        <v>41049669</v>
      </c>
      <c r="F20" s="318">
        <v>13681443.41</v>
      </c>
      <c r="G20" s="318">
        <v>54731112.409999996</v>
      </c>
      <c r="H20" s="318">
        <v>25254147.079999998</v>
      </c>
      <c r="I20" s="318">
        <v>24730195.59</v>
      </c>
      <c r="J20" s="319">
        <v>29476965.329999998</v>
      </c>
    </row>
    <row r="21" spans="1:10" ht="25.5" customHeight="1">
      <c r="A21" s="342" t="s">
        <v>415</v>
      </c>
      <c r="B21" s="343"/>
      <c r="C21" s="343"/>
      <c r="D21" s="343"/>
      <c r="E21" s="318">
        <v>294498838</v>
      </c>
      <c r="F21" s="318">
        <v>1165954815.1500001</v>
      </c>
      <c r="G21" s="318">
        <v>1460453653.1500001</v>
      </c>
      <c r="H21" s="318">
        <v>764798708.17999995</v>
      </c>
      <c r="I21" s="318">
        <v>762248284.07000005</v>
      </c>
      <c r="J21" s="319">
        <v>695654944.97000003</v>
      </c>
    </row>
    <row r="22" spans="1:10">
      <c r="A22" s="342" t="s">
        <v>416</v>
      </c>
      <c r="B22" s="343"/>
      <c r="C22" s="343"/>
      <c r="D22" s="343"/>
      <c r="E22" s="318">
        <v>71969357</v>
      </c>
      <c r="F22" s="318">
        <v>49193131.5</v>
      </c>
      <c r="G22" s="318">
        <v>121162488.5</v>
      </c>
      <c r="H22" s="318">
        <v>60698163.759999998</v>
      </c>
      <c r="I22" s="318">
        <v>56614682.170000002</v>
      </c>
      <c r="J22" s="319">
        <v>60464324.740000002</v>
      </c>
    </row>
    <row r="23" spans="1:10">
      <c r="A23" s="342" t="s">
        <v>417</v>
      </c>
      <c r="B23" s="343"/>
      <c r="C23" s="343"/>
      <c r="D23" s="343"/>
      <c r="E23" s="318">
        <v>33214047</v>
      </c>
      <c r="F23" s="318">
        <v>4563571.05</v>
      </c>
      <c r="G23" s="318">
        <v>37777618.049999997</v>
      </c>
      <c r="H23" s="318">
        <v>19216219.829999998</v>
      </c>
      <c r="I23" s="318">
        <v>18713207.510000002</v>
      </c>
      <c r="J23" s="319">
        <v>18561398.219999999</v>
      </c>
    </row>
    <row r="24" spans="1:10">
      <c r="A24" s="342" t="s">
        <v>418</v>
      </c>
      <c r="B24" s="343"/>
      <c r="C24" s="343"/>
      <c r="D24" s="343"/>
      <c r="E24" s="318">
        <v>637188320</v>
      </c>
      <c r="F24" s="318">
        <v>71988095.420000002</v>
      </c>
      <c r="G24" s="318">
        <v>709176415.41999996</v>
      </c>
      <c r="H24" s="318">
        <v>345693456.94999999</v>
      </c>
      <c r="I24" s="318">
        <v>337855224.91000003</v>
      </c>
      <c r="J24" s="319">
        <v>363482958.47000003</v>
      </c>
    </row>
    <row r="25" spans="1:10">
      <c r="A25" s="342" t="s">
        <v>419</v>
      </c>
      <c r="B25" s="343"/>
      <c r="C25" s="343"/>
      <c r="D25" s="343"/>
      <c r="E25" s="318">
        <v>89506950</v>
      </c>
      <c r="F25" s="318">
        <v>2410538.52</v>
      </c>
      <c r="G25" s="318">
        <v>91917488.519999996</v>
      </c>
      <c r="H25" s="318">
        <v>18895241.800000001</v>
      </c>
      <c r="I25" s="318">
        <v>18388751.920000002</v>
      </c>
      <c r="J25" s="319">
        <v>73022246.719999999</v>
      </c>
    </row>
    <row r="26" spans="1:10">
      <c r="A26" s="342" t="s">
        <v>420</v>
      </c>
      <c r="B26" s="343"/>
      <c r="C26" s="343"/>
      <c r="D26" s="343"/>
      <c r="E26" s="318">
        <v>18018380</v>
      </c>
      <c r="F26" s="318">
        <v>104080.48</v>
      </c>
      <c r="G26" s="318">
        <v>18122460.48</v>
      </c>
      <c r="H26" s="318">
        <v>7903162.6200000001</v>
      </c>
      <c r="I26" s="318">
        <v>7656176.1799999997</v>
      </c>
      <c r="J26" s="319">
        <v>10219297.859999999</v>
      </c>
    </row>
    <row r="27" spans="1:10">
      <c r="A27" s="342" t="s">
        <v>421</v>
      </c>
      <c r="B27" s="343"/>
      <c r="C27" s="343"/>
      <c r="D27" s="343"/>
      <c r="E27" s="318">
        <v>408362202</v>
      </c>
      <c r="F27" s="318">
        <v>63505050.82</v>
      </c>
      <c r="G27" s="318">
        <v>471867252.81999999</v>
      </c>
      <c r="H27" s="318">
        <v>242746012.56</v>
      </c>
      <c r="I27" s="318">
        <v>233121058.52000001</v>
      </c>
      <c r="J27" s="319">
        <v>229121240.25999999</v>
      </c>
    </row>
    <row r="28" spans="1:10">
      <c r="A28" s="342" t="s">
        <v>422</v>
      </c>
      <c r="B28" s="343"/>
      <c r="C28" s="343"/>
      <c r="D28" s="343"/>
      <c r="E28" s="318">
        <v>347895722</v>
      </c>
      <c r="F28" s="318">
        <v>165627651.78</v>
      </c>
      <c r="G28" s="318">
        <v>513523373.77999997</v>
      </c>
      <c r="H28" s="318">
        <v>302061430.19</v>
      </c>
      <c r="I28" s="318">
        <v>302061430.19</v>
      </c>
      <c r="J28" s="319">
        <v>211461943.59</v>
      </c>
    </row>
    <row r="29" spans="1:10">
      <c r="A29" s="342" t="s">
        <v>423</v>
      </c>
      <c r="B29" s="343"/>
      <c r="C29" s="343"/>
      <c r="D29" s="343"/>
      <c r="E29" s="318">
        <v>229457926</v>
      </c>
      <c r="F29" s="318">
        <v>1893500</v>
      </c>
      <c r="G29" s="318">
        <v>231351426</v>
      </c>
      <c r="H29" s="318">
        <v>119172062</v>
      </c>
      <c r="I29" s="318">
        <v>119028562</v>
      </c>
      <c r="J29" s="319">
        <v>112179364</v>
      </c>
    </row>
    <row r="30" spans="1:10">
      <c r="A30" s="342" t="s">
        <v>424</v>
      </c>
      <c r="B30" s="343"/>
      <c r="C30" s="343"/>
      <c r="D30" s="343"/>
      <c r="E30" s="318">
        <v>302216316</v>
      </c>
      <c r="F30" s="318">
        <v>6076625.0199999996</v>
      </c>
      <c r="G30" s="318">
        <v>308292941.01999998</v>
      </c>
      <c r="H30" s="318">
        <v>157184753.02000001</v>
      </c>
      <c r="I30" s="318">
        <v>157184753.02000001</v>
      </c>
      <c r="J30" s="319">
        <v>151108188</v>
      </c>
    </row>
    <row r="31" spans="1:10">
      <c r="A31" s="342" t="s">
        <v>425</v>
      </c>
      <c r="B31" s="343"/>
      <c r="C31" s="343"/>
      <c r="D31" s="343"/>
      <c r="E31" s="318">
        <v>298110059</v>
      </c>
      <c r="F31" s="318">
        <v>675576.6</v>
      </c>
      <c r="G31" s="318">
        <v>298785635.60000002</v>
      </c>
      <c r="H31" s="318">
        <v>196561741.86000001</v>
      </c>
      <c r="I31" s="318">
        <v>195604269.86000001</v>
      </c>
      <c r="J31" s="319">
        <v>102223893.73999999</v>
      </c>
    </row>
    <row r="32" spans="1:10">
      <c r="A32" s="342" t="s">
        <v>426</v>
      </c>
      <c r="B32" s="343"/>
      <c r="C32" s="343"/>
      <c r="D32" s="343"/>
      <c r="E32" s="318">
        <v>2035897541</v>
      </c>
      <c r="F32" s="318">
        <v>116783298.14</v>
      </c>
      <c r="G32" s="318">
        <v>2152680839.1399999</v>
      </c>
      <c r="H32" s="318">
        <v>1081351560.24</v>
      </c>
      <c r="I32" s="318">
        <v>1032038849.52</v>
      </c>
      <c r="J32" s="319">
        <v>1071329278.9</v>
      </c>
    </row>
    <row r="33" spans="1:10">
      <c r="A33" s="342" t="s">
        <v>427</v>
      </c>
      <c r="B33" s="343"/>
      <c r="C33" s="343"/>
      <c r="D33" s="343"/>
      <c r="E33" s="318">
        <v>80370000</v>
      </c>
      <c r="F33" s="318">
        <v>29000000</v>
      </c>
      <c r="G33" s="318">
        <v>109370000</v>
      </c>
      <c r="H33" s="318">
        <v>63634000</v>
      </c>
      <c r="I33" s="318">
        <v>51759000</v>
      </c>
      <c r="J33" s="319">
        <v>45736000</v>
      </c>
    </row>
    <row r="34" spans="1:10">
      <c r="A34" s="342" t="s">
        <v>428</v>
      </c>
      <c r="B34" s="343"/>
      <c r="C34" s="343"/>
      <c r="D34" s="343"/>
      <c r="E34" s="318">
        <v>2360636905</v>
      </c>
      <c r="F34" s="318">
        <v>23468394.300000001</v>
      </c>
      <c r="G34" s="318">
        <v>2384105299.3000002</v>
      </c>
      <c r="H34" s="318">
        <v>1427669038.1400001</v>
      </c>
      <c r="I34" s="318">
        <v>1427669038.1400001</v>
      </c>
      <c r="J34" s="319">
        <v>956436261.15999997</v>
      </c>
    </row>
    <row r="35" spans="1:10">
      <c r="A35" s="313" t="s">
        <v>392</v>
      </c>
      <c r="B35" s="314"/>
      <c r="C35" s="314"/>
      <c r="D35" s="314"/>
      <c r="E35" s="315">
        <v>9961961261</v>
      </c>
      <c r="F35" s="315">
        <v>1554622461.2</v>
      </c>
      <c r="G35" s="315">
        <v>11516583722.200001</v>
      </c>
      <c r="H35" s="315">
        <v>5492410110.6099997</v>
      </c>
      <c r="I35" s="315">
        <v>5491614924.4499998</v>
      </c>
      <c r="J35" s="316">
        <v>6024173611.5900002</v>
      </c>
    </row>
    <row r="36" spans="1:10">
      <c r="A36" s="342" t="s">
        <v>401</v>
      </c>
      <c r="B36" s="343"/>
      <c r="C36" s="343"/>
      <c r="D36" s="343"/>
      <c r="E36" s="318">
        <v>37589672</v>
      </c>
      <c r="F36" s="318">
        <v>63273170.329999998</v>
      </c>
      <c r="G36" s="318">
        <v>100862842.33</v>
      </c>
      <c r="H36" s="318">
        <v>4512152.95</v>
      </c>
      <c r="I36" s="318">
        <v>4512152.95</v>
      </c>
      <c r="J36" s="319">
        <v>96350689.379999995</v>
      </c>
    </row>
    <row r="37" spans="1:10">
      <c r="A37" s="342" t="s">
        <v>406</v>
      </c>
      <c r="B37" s="343"/>
      <c r="C37" s="343"/>
      <c r="D37" s="343"/>
      <c r="E37" s="318">
        <v>4353769753</v>
      </c>
      <c r="F37" s="318">
        <v>400528581.70999998</v>
      </c>
      <c r="G37" s="318">
        <v>4754298334.71</v>
      </c>
      <c r="H37" s="318">
        <v>2259860511.46</v>
      </c>
      <c r="I37" s="318">
        <v>2259860511.46</v>
      </c>
      <c r="J37" s="319">
        <v>2494437823.25</v>
      </c>
    </row>
    <row r="38" spans="1:10">
      <c r="A38" s="342" t="s">
        <v>407</v>
      </c>
      <c r="B38" s="343"/>
      <c r="C38" s="343"/>
      <c r="D38" s="343"/>
      <c r="E38" s="318">
        <v>15000000</v>
      </c>
      <c r="F38" s="318">
        <v>3659665.28</v>
      </c>
      <c r="G38" s="318">
        <v>18659665.280000001</v>
      </c>
      <c r="H38" s="318">
        <v>3657758.27</v>
      </c>
      <c r="I38" s="318">
        <v>3657758.27</v>
      </c>
      <c r="J38" s="319">
        <v>15001907.01</v>
      </c>
    </row>
    <row r="39" spans="1:10">
      <c r="A39" s="342" t="s">
        <v>409</v>
      </c>
      <c r="B39" s="343"/>
      <c r="C39" s="343"/>
      <c r="D39" s="343"/>
      <c r="E39" s="318">
        <v>28835495</v>
      </c>
      <c r="F39" s="318">
        <v>124372372.54000001</v>
      </c>
      <c r="G39" s="318">
        <v>153207867.53999999</v>
      </c>
      <c r="H39" s="318">
        <v>100000000</v>
      </c>
      <c r="I39" s="318">
        <v>100000000</v>
      </c>
      <c r="J39" s="319">
        <v>53207867.539999999</v>
      </c>
    </row>
    <row r="40" spans="1:10">
      <c r="A40" s="342" t="s">
        <v>412</v>
      </c>
      <c r="B40" s="343"/>
      <c r="C40" s="343"/>
      <c r="D40" s="343"/>
      <c r="E40" s="318">
        <v>0</v>
      </c>
      <c r="F40" s="318">
        <v>20674819.5</v>
      </c>
      <c r="G40" s="318">
        <v>20674819.5</v>
      </c>
      <c r="H40" s="318">
        <v>0</v>
      </c>
      <c r="I40" s="318">
        <v>0</v>
      </c>
      <c r="J40" s="319">
        <v>20674819.5</v>
      </c>
    </row>
    <row r="41" spans="1:10" ht="29.25" customHeight="1">
      <c r="A41" s="342" t="s">
        <v>414</v>
      </c>
      <c r="B41" s="343"/>
      <c r="C41" s="343"/>
      <c r="D41" s="343"/>
      <c r="E41" s="318">
        <v>2500000</v>
      </c>
      <c r="F41" s="318">
        <v>1452276</v>
      </c>
      <c r="G41" s="318">
        <v>3952276</v>
      </c>
      <c r="H41" s="318">
        <v>1744583.32</v>
      </c>
      <c r="I41" s="318">
        <v>1744583.32</v>
      </c>
      <c r="J41" s="319">
        <v>2207692.6800000002</v>
      </c>
    </row>
    <row r="42" spans="1:10" ht="27" customHeight="1">
      <c r="A42" s="342" t="s">
        <v>415</v>
      </c>
      <c r="B42" s="343"/>
      <c r="C42" s="343"/>
      <c r="D42" s="343"/>
      <c r="E42" s="318">
        <v>371711354</v>
      </c>
      <c r="F42" s="318">
        <v>422324332.69</v>
      </c>
      <c r="G42" s="318">
        <v>794035686.69000006</v>
      </c>
      <c r="H42" s="318">
        <v>233494261.65000001</v>
      </c>
      <c r="I42" s="318">
        <v>233494261.65000001</v>
      </c>
      <c r="J42" s="319">
        <v>560541425.03999996</v>
      </c>
    </row>
    <row r="43" spans="1:10">
      <c r="A43" s="342" t="s">
        <v>416</v>
      </c>
      <c r="B43" s="343"/>
      <c r="C43" s="343"/>
      <c r="D43" s="343"/>
      <c r="E43" s="318">
        <v>0</v>
      </c>
      <c r="F43" s="318">
        <v>20000000</v>
      </c>
      <c r="G43" s="318">
        <v>20000000</v>
      </c>
      <c r="H43" s="318">
        <v>0</v>
      </c>
      <c r="I43" s="318">
        <v>0</v>
      </c>
      <c r="J43" s="319">
        <v>20000000</v>
      </c>
    </row>
    <row r="44" spans="1:10">
      <c r="A44" s="342" t="s">
        <v>418</v>
      </c>
      <c r="B44" s="343"/>
      <c r="C44" s="343"/>
      <c r="D44" s="343"/>
      <c r="E44" s="318">
        <v>69842044</v>
      </c>
      <c r="F44" s="318">
        <v>-4282464.3499999996</v>
      </c>
      <c r="G44" s="318">
        <v>65559579.649999999</v>
      </c>
      <c r="H44" s="318">
        <v>6939714.6500000004</v>
      </c>
      <c r="I44" s="318">
        <v>6939714.6500000004</v>
      </c>
      <c r="J44" s="319">
        <v>58619865</v>
      </c>
    </row>
    <row r="45" spans="1:10">
      <c r="A45" s="342" t="s">
        <v>421</v>
      </c>
      <c r="B45" s="343"/>
      <c r="C45" s="343"/>
      <c r="D45" s="343"/>
      <c r="E45" s="318">
        <v>27862300</v>
      </c>
      <c r="F45" s="318">
        <v>7854804.2000000002</v>
      </c>
      <c r="G45" s="318">
        <v>35717104.200000003</v>
      </c>
      <c r="H45" s="318">
        <v>3156291.71</v>
      </c>
      <c r="I45" s="318">
        <v>3156291.71</v>
      </c>
      <c r="J45" s="319">
        <v>32560812.489999998</v>
      </c>
    </row>
    <row r="46" spans="1:10">
      <c r="A46" s="342" t="s">
        <v>422</v>
      </c>
      <c r="B46" s="343"/>
      <c r="C46" s="343"/>
      <c r="D46" s="343"/>
      <c r="E46" s="318">
        <v>0</v>
      </c>
      <c r="F46" s="318">
        <v>19140377.449999999</v>
      </c>
      <c r="G46" s="318">
        <v>19140377.449999999</v>
      </c>
      <c r="H46" s="318">
        <v>19140377.449999999</v>
      </c>
      <c r="I46" s="318">
        <v>19140377.449999999</v>
      </c>
      <c r="J46" s="319">
        <v>0</v>
      </c>
    </row>
    <row r="47" spans="1:10">
      <c r="A47" s="342" t="s">
        <v>423</v>
      </c>
      <c r="B47" s="343"/>
      <c r="C47" s="343"/>
      <c r="D47" s="343"/>
      <c r="E47" s="318">
        <v>0</v>
      </c>
      <c r="F47" s="318">
        <v>26238028.100000001</v>
      </c>
      <c r="G47" s="318">
        <v>26238028.100000001</v>
      </c>
      <c r="H47" s="318">
        <v>26219026.370000001</v>
      </c>
      <c r="I47" s="318">
        <v>26219026.370000001</v>
      </c>
      <c r="J47" s="319">
        <v>19001.73</v>
      </c>
    </row>
    <row r="48" spans="1:10">
      <c r="A48" s="342" t="s">
        <v>424</v>
      </c>
      <c r="B48" s="343"/>
      <c r="C48" s="343"/>
      <c r="D48" s="343"/>
      <c r="E48" s="318">
        <v>0</v>
      </c>
      <c r="F48" s="318">
        <v>21626684.899999999</v>
      </c>
      <c r="G48" s="318">
        <v>21626684.899999999</v>
      </c>
      <c r="H48" s="318">
        <v>14759907.039999999</v>
      </c>
      <c r="I48" s="318">
        <v>14759907.039999999</v>
      </c>
      <c r="J48" s="319">
        <v>6866777.8600000003</v>
      </c>
    </row>
    <row r="49" spans="1:10">
      <c r="A49" s="342" t="s">
        <v>426</v>
      </c>
      <c r="B49" s="343"/>
      <c r="C49" s="343"/>
      <c r="D49" s="343"/>
      <c r="E49" s="318">
        <v>3755705124</v>
      </c>
      <c r="F49" s="318">
        <v>302829002.44999999</v>
      </c>
      <c r="G49" s="318">
        <v>4058534126.4499998</v>
      </c>
      <c r="H49" s="318">
        <v>2023642802.6800001</v>
      </c>
      <c r="I49" s="318">
        <v>2023047616.52</v>
      </c>
      <c r="J49" s="319">
        <v>2034891323.77</v>
      </c>
    </row>
    <row r="50" spans="1:10">
      <c r="A50" s="342" t="s">
        <v>428</v>
      </c>
      <c r="B50" s="343"/>
      <c r="C50" s="343"/>
      <c r="D50" s="343"/>
      <c r="E50" s="318">
        <v>1299145519</v>
      </c>
      <c r="F50" s="318">
        <v>124930810.40000001</v>
      </c>
      <c r="G50" s="318">
        <v>1424076329.4000001</v>
      </c>
      <c r="H50" s="318">
        <v>795282723.05999994</v>
      </c>
      <c r="I50" s="318">
        <v>795082723.05999994</v>
      </c>
      <c r="J50" s="319">
        <v>628793606.34000003</v>
      </c>
    </row>
    <row r="51" spans="1:10">
      <c r="A51" s="331" t="s">
        <v>429</v>
      </c>
      <c r="B51" s="332"/>
      <c r="C51" s="332"/>
      <c r="D51" s="332"/>
      <c r="E51" s="333">
        <v>19590991957</v>
      </c>
      <c r="F51" s="333">
        <v>3729483068.21</v>
      </c>
      <c r="G51" s="333">
        <v>23320475025.209999</v>
      </c>
      <c r="H51" s="333">
        <v>11752056614.450001</v>
      </c>
      <c r="I51" s="333">
        <v>11582979729.74</v>
      </c>
      <c r="J51" s="334">
        <v>11568418410.76</v>
      </c>
    </row>
    <row r="52" spans="1:10" ht="0" hidden="1" customHeight="1"/>
    <row r="53" spans="1:10" ht="3" customHeight="1"/>
    <row r="61" spans="1:10">
      <c r="B61" s="344"/>
      <c r="C61" s="344"/>
      <c r="D61" s="344"/>
      <c r="E61" s="345"/>
      <c r="F61" s="345"/>
      <c r="G61" s="345"/>
      <c r="H61" s="345"/>
      <c r="I61" s="345"/>
      <c r="J61" s="345"/>
    </row>
    <row r="62" spans="1:10">
      <c r="C62" s="300"/>
      <c r="D62" s="335"/>
      <c r="E62" s="335"/>
      <c r="F62" s="335"/>
      <c r="G62" s="335"/>
      <c r="H62" s="336"/>
      <c r="I62" s="335"/>
      <c r="J62" s="335"/>
    </row>
    <row r="63" spans="1:10">
      <c r="C63" s="300"/>
      <c r="D63" s="335"/>
      <c r="E63" s="335"/>
      <c r="F63" s="335"/>
      <c r="G63" s="335"/>
      <c r="H63" s="335"/>
      <c r="I63" s="335"/>
      <c r="J63" s="335"/>
    </row>
    <row r="64" spans="1:10">
      <c r="C64" s="300"/>
      <c r="D64" s="335"/>
      <c r="E64" s="335"/>
      <c r="F64" s="335"/>
      <c r="G64" s="335"/>
      <c r="H64" s="335"/>
      <c r="I64" s="335"/>
      <c r="J64" s="335"/>
    </row>
    <row r="65" spans="3:10">
      <c r="C65" s="300"/>
      <c r="D65" s="335"/>
      <c r="E65" s="335"/>
      <c r="F65" s="335"/>
      <c r="G65" s="335"/>
      <c r="H65" s="335"/>
      <c r="I65" s="335"/>
      <c r="J65" s="335"/>
    </row>
  </sheetData>
  <mergeCells count="52">
    <mergeCell ref="A48:D48"/>
    <mergeCell ref="A49:D49"/>
    <mergeCell ref="A50:D50"/>
    <mergeCell ref="A51:D51"/>
    <mergeCell ref="A42:D42"/>
    <mergeCell ref="A43:D43"/>
    <mergeCell ref="A44:D44"/>
    <mergeCell ref="A45:D45"/>
    <mergeCell ref="A46:D46"/>
    <mergeCell ref="A47:D47"/>
    <mergeCell ref="A36:D36"/>
    <mergeCell ref="A37:D37"/>
    <mergeCell ref="A38:D38"/>
    <mergeCell ref="A39:D39"/>
    <mergeCell ref="A40:D40"/>
    <mergeCell ref="A41:D41"/>
    <mergeCell ref="A30:D30"/>
    <mergeCell ref="A31:D31"/>
    <mergeCell ref="A32:D32"/>
    <mergeCell ref="A33:D33"/>
    <mergeCell ref="A34:D34"/>
    <mergeCell ref="A35:D35"/>
    <mergeCell ref="A24:D24"/>
    <mergeCell ref="A25:D25"/>
    <mergeCell ref="A26:D26"/>
    <mergeCell ref="A27:D27"/>
    <mergeCell ref="A28:D28"/>
    <mergeCell ref="A29:D29"/>
    <mergeCell ref="A18:D18"/>
    <mergeCell ref="A19:D19"/>
    <mergeCell ref="A20:D20"/>
    <mergeCell ref="A21:D21"/>
    <mergeCell ref="A22:D22"/>
    <mergeCell ref="A23:D23"/>
    <mergeCell ref="A12:D12"/>
    <mergeCell ref="A13:D13"/>
    <mergeCell ref="A14:D14"/>
    <mergeCell ref="A15:D15"/>
    <mergeCell ref="A16:D16"/>
    <mergeCell ref="A17:D17"/>
    <mergeCell ref="A6:D6"/>
    <mergeCell ref="A7:D7"/>
    <mergeCell ref="A8:D8"/>
    <mergeCell ref="A9:D9"/>
    <mergeCell ref="A10:D10"/>
    <mergeCell ref="A11:D11"/>
    <mergeCell ref="A1:J1"/>
    <mergeCell ref="A3:D3"/>
    <mergeCell ref="E3:I3"/>
    <mergeCell ref="J3:J4"/>
    <mergeCell ref="A4:D4"/>
    <mergeCell ref="A5:D5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2AF843-697D-4A82-A6D5-78228A072A97}">
  <dimension ref="A1:J119"/>
  <sheetViews>
    <sheetView topLeftCell="A70" workbookViewId="0">
      <selection sqref="A1:J1"/>
    </sheetView>
  </sheetViews>
  <sheetFormatPr baseColWidth="10" defaultRowHeight="15"/>
  <cols>
    <col min="1" max="1" width="5.7109375" style="300" customWidth="1"/>
    <col min="2" max="2" width="13.42578125" style="300" customWidth="1"/>
    <col min="3" max="3" width="7.7109375" style="300" customWidth="1"/>
    <col min="4" max="4" width="24.7109375" style="300" customWidth="1"/>
    <col min="5" max="5" width="18.140625" style="300" bestFit="1" customWidth="1"/>
    <col min="6" max="6" width="17.140625" style="300" bestFit="1" customWidth="1"/>
    <col min="7" max="10" width="18.140625" style="300" bestFit="1" customWidth="1"/>
    <col min="11" max="11" width="3" style="300" customWidth="1"/>
    <col min="12" max="16384" width="11.42578125" style="300"/>
  </cols>
  <sheetData>
    <row r="1" spans="1:10" ht="88.5" customHeight="1">
      <c r="A1" s="297" t="s">
        <v>430</v>
      </c>
      <c r="B1" s="298"/>
      <c r="C1" s="298"/>
      <c r="D1" s="298"/>
      <c r="E1" s="298"/>
      <c r="F1" s="298"/>
      <c r="G1" s="298"/>
      <c r="H1" s="298"/>
      <c r="I1" s="298"/>
      <c r="J1" s="299"/>
    </row>
    <row r="2" spans="1:10" ht="9" customHeight="1"/>
    <row r="3" spans="1:10" ht="17.100000000000001" customHeight="1">
      <c r="A3" s="301" t="s">
        <v>4</v>
      </c>
      <c r="B3" s="346"/>
      <c r="C3" s="346"/>
      <c r="D3" s="347"/>
      <c r="E3" s="348" t="s">
        <v>316</v>
      </c>
      <c r="F3" s="349"/>
      <c r="G3" s="349"/>
      <c r="H3" s="349"/>
      <c r="I3" s="349"/>
      <c r="J3" s="306" t="s">
        <v>317</v>
      </c>
    </row>
    <row r="4" spans="1:10" ht="27" customHeight="1">
      <c r="A4" s="307"/>
      <c r="B4" s="350"/>
      <c r="C4" s="350"/>
      <c r="D4" s="351"/>
      <c r="E4" s="341" t="s">
        <v>212</v>
      </c>
      <c r="F4" s="310" t="s">
        <v>318</v>
      </c>
      <c r="G4" s="310" t="s">
        <v>244</v>
      </c>
      <c r="H4" s="310" t="s">
        <v>195</v>
      </c>
      <c r="I4" s="311" t="s">
        <v>213</v>
      </c>
      <c r="J4" s="312"/>
    </row>
    <row r="5" spans="1:10">
      <c r="A5" s="352" t="s">
        <v>319</v>
      </c>
      <c r="B5" s="314"/>
      <c r="C5" s="314"/>
      <c r="D5" s="314"/>
      <c r="E5" s="315">
        <v>9629030696</v>
      </c>
      <c r="F5" s="315">
        <v>2174860607.0100002</v>
      </c>
      <c r="G5" s="315">
        <v>11803891303.01</v>
      </c>
      <c r="H5" s="315">
        <v>6259646503.8400002</v>
      </c>
      <c r="I5" s="315">
        <v>6091364805.29</v>
      </c>
      <c r="J5" s="353">
        <v>5544244799.1700001</v>
      </c>
    </row>
    <row r="6" spans="1:10">
      <c r="A6" s="354" t="s">
        <v>431</v>
      </c>
      <c r="B6" s="314"/>
      <c r="C6" s="314"/>
      <c r="D6" s="314"/>
      <c r="E6" s="318">
        <v>3183209763</v>
      </c>
      <c r="F6" s="318">
        <v>411322648.67000002</v>
      </c>
      <c r="G6" s="318">
        <v>3594532411.6700001</v>
      </c>
      <c r="H6" s="318">
        <v>1813705261.23</v>
      </c>
      <c r="I6" s="318">
        <v>1767354358.8399999</v>
      </c>
      <c r="J6" s="355">
        <v>1780827150.4400001</v>
      </c>
    </row>
    <row r="7" spans="1:10">
      <c r="A7" s="356" t="s">
        <v>432</v>
      </c>
      <c r="B7" s="321"/>
      <c r="C7" s="321"/>
      <c r="D7" s="321"/>
      <c r="E7" s="318">
        <v>229457926</v>
      </c>
      <c r="F7" s="318">
        <v>1893500</v>
      </c>
      <c r="G7" s="318">
        <v>231351426</v>
      </c>
      <c r="H7" s="318">
        <v>119172062</v>
      </c>
      <c r="I7" s="318">
        <v>119028562</v>
      </c>
      <c r="J7" s="355">
        <v>112179364</v>
      </c>
    </row>
    <row r="8" spans="1:10">
      <c r="A8" s="356" t="s">
        <v>433</v>
      </c>
      <c r="B8" s="321"/>
      <c r="C8" s="321"/>
      <c r="D8" s="321"/>
      <c r="E8" s="318">
        <v>937295907</v>
      </c>
      <c r="F8" s="318">
        <v>68824752.549999997</v>
      </c>
      <c r="G8" s="318">
        <v>1006120659.55</v>
      </c>
      <c r="H8" s="318">
        <v>504210666.16000003</v>
      </c>
      <c r="I8" s="318">
        <v>492569165.25</v>
      </c>
      <c r="J8" s="355">
        <v>501909993.38999999</v>
      </c>
    </row>
    <row r="9" spans="1:10">
      <c r="A9" s="356" t="s">
        <v>434</v>
      </c>
      <c r="B9" s="321"/>
      <c r="C9" s="321"/>
      <c r="D9" s="321"/>
      <c r="E9" s="318">
        <v>722835701</v>
      </c>
      <c r="F9" s="318">
        <v>187355522.28</v>
      </c>
      <c r="G9" s="318">
        <v>910191223.27999997</v>
      </c>
      <c r="H9" s="318">
        <v>546859315.63</v>
      </c>
      <c r="I9" s="318">
        <v>529518206.63999999</v>
      </c>
      <c r="J9" s="355">
        <v>363331907.64999998</v>
      </c>
    </row>
    <row r="10" spans="1:10">
      <c r="A10" s="356" t="s">
        <v>435</v>
      </c>
      <c r="B10" s="321"/>
      <c r="C10" s="321"/>
      <c r="D10" s="321"/>
      <c r="E10" s="318">
        <v>0</v>
      </c>
      <c r="F10" s="318">
        <v>0</v>
      </c>
      <c r="G10" s="318">
        <v>0</v>
      </c>
      <c r="H10" s="318">
        <v>0</v>
      </c>
      <c r="I10" s="318">
        <v>0</v>
      </c>
      <c r="J10" s="355">
        <v>0</v>
      </c>
    </row>
    <row r="11" spans="1:10">
      <c r="A11" s="356" t="s">
        <v>436</v>
      </c>
      <c r="B11" s="321"/>
      <c r="C11" s="321"/>
      <c r="D11" s="321"/>
      <c r="E11" s="318">
        <v>271111072</v>
      </c>
      <c r="F11" s="318">
        <v>3864105.5</v>
      </c>
      <c r="G11" s="318">
        <v>274975177.5</v>
      </c>
      <c r="H11" s="318">
        <v>96603756.879999995</v>
      </c>
      <c r="I11" s="318">
        <v>91347044.430000007</v>
      </c>
      <c r="J11" s="355">
        <v>178371420.62</v>
      </c>
    </row>
    <row r="12" spans="1:10">
      <c r="A12" s="356" t="s">
        <v>437</v>
      </c>
      <c r="B12" s="321"/>
      <c r="C12" s="321"/>
      <c r="D12" s="321"/>
      <c r="E12" s="318">
        <v>0</v>
      </c>
      <c r="F12" s="318">
        <v>0</v>
      </c>
      <c r="G12" s="318">
        <v>0</v>
      </c>
      <c r="H12" s="318">
        <v>0</v>
      </c>
      <c r="I12" s="318">
        <v>0</v>
      </c>
      <c r="J12" s="355">
        <v>0</v>
      </c>
    </row>
    <row r="13" spans="1:10" ht="23.25" customHeight="1">
      <c r="A13" s="356" t="s">
        <v>438</v>
      </c>
      <c r="B13" s="321"/>
      <c r="C13" s="321"/>
      <c r="D13" s="321"/>
      <c r="E13" s="318">
        <v>734353238</v>
      </c>
      <c r="F13" s="318">
        <v>93233572.010000005</v>
      </c>
      <c r="G13" s="318">
        <v>827586810.00999999</v>
      </c>
      <c r="H13" s="318">
        <v>376719963.06</v>
      </c>
      <c r="I13" s="318">
        <v>368510998.43000001</v>
      </c>
      <c r="J13" s="355">
        <v>450866846.94999999</v>
      </c>
    </row>
    <row r="14" spans="1:10">
      <c r="A14" s="356" t="s">
        <v>439</v>
      </c>
      <c r="B14" s="321"/>
      <c r="C14" s="321"/>
      <c r="D14" s="321"/>
      <c r="E14" s="318">
        <v>288155919</v>
      </c>
      <c r="F14" s="318">
        <v>56151196.329999998</v>
      </c>
      <c r="G14" s="318">
        <v>344307115.32999998</v>
      </c>
      <c r="H14" s="318">
        <v>170139497.5</v>
      </c>
      <c r="I14" s="318">
        <v>166380382.09</v>
      </c>
      <c r="J14" s="355">
        <v>174167617.83000001</v>
      </c>
    </row>
    <row r="15" spans="1:10">
      <c r="A15" s="354" t="s">
        <v>240</v>
      </c>
      <c r="B15" s="314"/>
      <c r="C15" s="314"/>
      <c r="D15" s="314"/>
      <c r="E15" s="323" t="s">
        <v>240</v>
      </c>
      <c r="F15" s="323" t="s">
        <v>240</v>
      </c>
      <c r="G15" s="323" t="s">
        <v>240</v>
      </c>
      <c r="H15" s="323" t="s">
        <v>240</v>
      </c>
      <c r="I15" s="323" t="s">
        <v>240</v>
      </c>
      <c r="J15" s="357" t="s">
        <v>240</v>
      </c>
    </row>
    <row r="16" spans="1:10">
      <c r="A16" s="354" t="s">
        <v>440</v>
      </c>
      <c r="B16" s="314"/>
      <c r="C16" s="314"/>
      <c r="D16" s="314"/>
      <c r="E16" s="318">
        <v>3198512418</v>
      </c>
      <c r="F16" s="318">
        <v>887052616.17999995</v>
      </c>
      <c r="G16" s="318">
        <v>4085565034.1799998</v>
      </c>
      <c r="H16" s="318">
        <v>1842545948.5999999</v>
      </c>
      <c r="I16" s="318">
        <v>1768229849.5</v>
      </c>
      <c r="J16" s="355">
        <v>2243019085.5799999</v>
      </c>
    </row>
    <row r="17" spans="1:10">
      <c r="A17" s="356" t="s">
        <v>441</v>
      </c>
      <c r="B17" s="321"/>
      <c r="C17" s="321"/>
      <c r="D17" s="321"/>
      <c r="E17" s="318">
        <v>46435823</v>
      </c>
      <c r="F17" s="318">
        <v>2471843.2599999998</v>
      </c>
      <c r="G17" s="318">
        <v>48907666.259999998</v>
      </c>
      <c r="H17" s="318">
        <v>21296338.960000001</v>
      </c>
      <c r="I17" s="318">
        <v>20424944.469999999</v>
      </c>
      <c r="J17" s="355">
        <v>27611327.300000001</v>
      </c>
    </row>
    <row r="18" spans="1:10">
      <c r="A18" s="356" t="s">
        <v>442</v>
      </c>
      <c r="B18" s="321"/>
      <c r="C18" s="321"/>
      <c r="D18" s="321"/>
      <c r="E18" s="318">
        <v>255879339</v>
      </c>
      <c r="F18" s="318">
        <v>474510130.27999997</v>
      </c>
      <c r="G18" s="318">
        <v>730389469.27999997</v>
      </c>
      <c r="H18" s="318">
        <v>239528352.88999999</v>
      </c>
      <c r="I18" s="318">
        <v>237749585.03</v>
      </c>
      <c r="J18" s="355">
        <v>490861116.38999999</v>
      </c>
    </row>
    <row r="19" spans="1:10">
      <c r="A19" s="356" t="s">
        <v>443</v>
      </c>
      <c r="B19" s="321"/>
      <c r="C19" s="321"/>
      <c r="D19" s="321"/>
      <c r="E19" s="318">
        <v>545536107</v>
      </c>
      <c r="F19" s="318">
        <v>53648077.43</v>
      </c>
      <c r="G19" s="318">
        <v>599184184.42999995</v>
      </c>
      <c r="H19" s="318">
        <v>316181380.86000001</v>
      </c>
      <c r="I19" s="318">
        <v>311078585.19999999</v>
      </c>
      <c r="J19" s="355">
        <v>283002803.56999999</v>
      </c>
    </row>
    <row r="20" spans="1:10" ht="24.75" customHeight="1">
      <c r="A20" s="356" t="s">
        <v>444</v>
      </c>
      <c r="B20" s="321"/>
      <c r="C20" s="321"/>
      <c r="D20" s="321"/>
      <c r="E20" s="318">
        <v>259851323</v>
      </c>
      <c r="F20" s="318">
        <v>236857160.75999999</v>
      </c>
      <c r="G20" s="318">
        <v>496708483.75999999</v>
      </c>
      <c r="H20" s="318">
        <v>188060441.86000001</v>
      </c>
      <c r="I20" s="318">
        <v>184210981.5</v>
      </c>
      <c r="J20" s="355">
        <v>308648041.89999998</v>
      </c>
    </row>
    <row r="21" spans="1:10">
      <c r="A21" s="356" t="s">
        <v>445</v>
      </c>
      <c r="B21" s="321"/>
      <c r="C21" s="321"/>
      <c r="D21" s="321"/>
      <c r="E21" s="318">
        <v>1562743673</v>
      </c>
      <c r="F21" s="318">
        <v>85372315.25</v>
      </c>
      <c r="G21" s="318">
        <v>1648115988.25</v>
      </c>
      <c r="H21" s="318">
        <v>814234584.98000002</v>
      </c>
      <c r="I21" s="318">
        <v>754133763.46000004</v>
      </c>
      <c r="J21" s="355">
        <v>833881403.26999998</v>
      </c>
    </row>
    <row r="22" spans="1:10">
      <c r="A22" s="356" t="s">
        <v>446</v>
      </c>
      <c r="B22" s="321"/>
      <c r="C22" s="321"/>
      <c r="D22" s="321"/>
      <c r="E22" s="318">
        <v>349539538</v>
      </c>
      <c r="F22" s="318">
        <v>3809062.07</v>
      </c>
      <c r="G22" s="318">
        <v>353348600.06999999</v>
      </c>
      <c r="H22" s="318">
        <v>167333909.84999999</v>
      </c>
      <c r="I22" s="318">
        <v>167327909.84999999</v>
      </c>
      <c r="J22" s="355">
        <v>186014690.22</v>
      </c>
    </row>
    <row r="23" spans="1:10">
      <c r="A23" s="356" t="s">
        <v>447</v>
      </c>
      <c r="B23" s="321"/>
      <c r="C23" s="321"/>
      <c r="D23" s="321"/>
      <c r="E23" s="318">
        <v>178526615</v>
      </c>
      <c r="F23" s="318">
        <v>30384027.129999999</v>
      </c>
      <c r="G23" s="318">
        <v>208910642.13</v>
      </c>
      <c r="H23" s="318">
        <v>95910939.200000003</v>
      </c>
      <c r="I23" s="318">
        <v>93304079.989999995</v>
      </c>
      <c r="J23" s="355">
        <v>112999702.93000001</v>
      </c>
    </row>
    <row r="24" spans="1:10">
      <c r="A24" s="354" t="s">
        <v>240</v>
      </c>
      <c r="B24" s="314"/>
      <c r="C24" s="314"/>
      <c r="D24" s="314"/>
      <c r="E24" s="323" t="s">
        <v>240</v>
      </c>
      <c r="F24" s="323" t="s">
        <v>240</v>
      </c>
      <c r="G24" s="323" t="s">
        <v>240</v>
      </c>
      <c r="H24" s="323" t="s">
        <v>240</v>
      </c>
      <c r="I24" s="323" t="s">
        <v>240</v>
      </c>
      <c r="J24" s="357" t="s">
        <v>240</v>
      </c>
    </row>
    <row r="25" spans="1:10" ht="22.5" customHeight="1">
      <c r="A25" s="354" t="s">
        <v>448</v>
      </c>
      <c r="B25" s="314"/>
      <c r="C25" s="314"/>
      <c r="D25" s="314"/>
      <c r="E25" s="318">
        <v>538775888</v>
      </c>
      <c r="F25" s="318">
        <v>687389296.08000004</v>
      </c>
      <c r="G25" s="318">
        <v>1226165184.0799999</v>
      </c>
      <c r="H25" s="318">
        <v>873664825.67999995</v>
      </c>
      <c r="I25" s="318">
        <v>826050128.62</v>
      </c>
      <c r="J25" s="355">
        <v>352500358.39999998</v>
      </c>
    </row>
    <row r="26" spans="1:10" ht="23.25" customHeight="1">
      <c r="A26" s="356" t="s">
        <v>449</v>
      </c>
      <c r="B26" s="321"/>
      <c r="C26" s="321"/>
      <c r="D26" s="321"/>
      <c r="E26" s="318">
        <v>120475583</v>
      </c>
      <c r="F26" s="318">
        <v>33309473.969999999</v>
      </c>
      <c r="G26" s="318">
        <v>153785056.97</v>
      </c>
      <c r="H26" s="318">
        <v>76216243.659999996</v>
      </c>
      <c r="I26" s="318">
        <v>62505187.359999999</v>
      </c>
      <c r="J26" s="355">
        <v>77568813.310000002</v>
      </c>
    </row>
    <row r="27" spans="1:10">
      <c r="A27" s="356" t="s">
        <v>450</v>
      </c>
      <c r="B27" s="321"/>
      <c r="C27" s="321"/>
      <c r="D27" s="321"/>
      <c r="E27" s="318">
        <v>211437511</v>
      </c>
      <c r="F27" s="318">
        <v>97171463.840000004</v>
      </c>
      <c r="G27" s="318">
        <v>308608974.83999997</v>
      </c>
      <c r="H27" s="318">
        <v>187553193.63999999</v>
      </c>
      <c r="I27" s="318">
        <v>159706306.22999999</v>
      </c>
      <c r="J27" s="355">
        <v>121055781.2</v>
      </c>
    </row>
    <row r="28" spans="1:10">
      <c r="A28" s="356" t="s">
        <v>451</v>
      </c>
      <c r="B28" s="321"/>
      <c r="C28" s="321"/>
      <c r="D28" s="321"/>
      <c r="E28" s="318">
        <v>13301150</v>
      </c>
      <c r="F28" s="318">
        <v>58550.42</v>
      </c>
      <c r="G28" s="318">
        <v>13359700.42</v>
      </c>
      <c r="H28" s="318">
        <v>4965128.79</v>
      </c>
      <c r="I28" s="318">
        <v>4730612.51</v>
      </c>
      <c r="J28" s="355">
        <v>8394571.6300000008</v>
      </c>
    </row>
    <row r="29" spans="1:10">
      <c r="A29" s="356" t="s">
        <v>452</v>
      </c>
      <c r="B29" s="321"/>
      <c r="C29" s="321"/>
      <c r="D29" s="321"/>
      <c r="E29" s="318">
        <v>0</v>
      </c>
      <c r="F29" s="318">
        <v>0</v>
      </c>
      <c r="G29" s="318">
        <v>0</v>
      </c>
      <c r="H29" s="318">
        <v>0</v>
      </c>
      <c r="I29" s="318">
        <v>0</v>
      </c>
      <c r="J29" s="355">
        <v>0</v>
      </c>
    </row>
    <row r="30" spans="1:10">
      <c r="A30" s="356" t="s">
        <v>453</v>
      </c>
      <c r="B30" s="321"/>
      <c r="C30" s="321"/>
      <c r="D30" s="321"/>
      <c r="E30" s="318">
        <v>8501643</v>
      </c>
      <c r="F30" s="318">
        <v>2222591.9900000002</v>
      </c>
      <c r="G30" s="318">
        <v>10724234.99</v>
      </c>
      <c r="H30" s="318">
        <v>5414269.8899999997</v>
      </c>
      <c r="I30" s="318">
        <v>5329995.93</v>
      </c>
      <c r="J30" s="355">
        <v>5309965.0999999996</v>
      </c>
    </row>
    <row r="31" spans="1:10">
      <c r="A31" s="356" t="s">
        <v>454</v>
      </c>
      <c r="B31" s="321"/>
      <c r="C31" s="321"/>
      <c r="D31" s="321"/>
      <c r="E31" s="318">
        <v>93156824</v>
      </c>
      <c r="F31" s="318">
        <v>505930113.07999998</v>
      </c>
      <c r="G31" s="318">
        <v>599086937.08000004</v>
      </c>
      <c r="H31" s="318">
        <v>528920510.87</v>
      </c>
      <c r="I31" s="318">
        <v>527304640.27999997</v>
      </c>
      <c r="J31" s="355">
        <v>70166426.209999993</v>
      </c>
    </row>
    <row r="32" spans="1:10">
      <c r="A32" s="356" t="s">
        <v>455</v>
      </c>
      <c r="B32" s="321"/>
      <c r="C32" s="321"/>
      <c r="D32" s="321"/>
      <c r="E32" s="318">
        <v>71969357</v>
      </c>
      <c r="F32" s="318">
        <v>49192116.939999998</v>
      </c>
      <c r="G32" s="318">
        <v>121161473.94</v>
      </c>
      <c r="H32" s="318">
        <v>60698163.759999998</v>
      </c>
      <c r="I32" s="318">
        <v>56614682.170000002</v>
      </c>
      <c r="J32" s="355">
        <v>60463310.18</v>
      </c>
    </row>
    <row r="33" spans="1:10">
      <c r="A33" s="356" t="s">
        <v>456</v>
      </c>
      <c r="B33" s="321"/>
      <c r="C33" s="321"/>
      <c r="D33" s="321"/>
      <c r="E33" s="318">
        <v>5093585</v>
      </c>
      <c r="F33" s="318">
        <v>-301557.94</v>
      </c>
      <c r="G33" s="318">
        <v>4792027.0599999996</v>
      </c>
      <c r="H33" s="318">
        <v>3292039.93</v>
      </c>
      <c r="I33" s="318">
        <v>3253429</v>
      </c>
      <c r="J33" s="355">
        <v>1499987.13</v>
      </c>
    </row>
    <row r="34" spans="1:10">
      <c r="A34" s="356" t="s">
        <v>457</v>
      </c>
      <c r="B34" s="321"/>
      <c r="C34" s="321"/>
      <c r="D34" s="321"/>
      <c r="E34" s="318">
        <v>14840235</v>
      </c>
      <c r="F34" s="318">
        <v>-193456.22</v>
      </c>
      <c r="G34" s="318">
        <v>14646778.779999999</v>
      </c>
      <c r="H34" s="318">
        <v>6605275.1399999997</v>
      </c>
      <c r="I34" s="318">
        <v>6605275.1399999997</v>
      </c>
      <c r="J34" s="355">
        <v>8041503.6399999997</v>
      </c>
    </row>
    <row r="35" spans="1:10">
      <c r="A35" s="354" t="s">
        <v>240</v>
      </c>
      <c r="B35" s="314"/>
      <c r="C35" s="314"/>
      <c r="D35" s="314"/>
      <c r="E35" s="323" t="s">
        <v>240</v>
      </c>
      <c r="F35" s="323" t="s">
        <v>240</v>
      </c>
      <c r="G35" s="323" t="s">
        <v>240</v>
      </c>
      <c r="H35" s="323" t="s">
        <v>240</v>
      </c>
      <c r="I35" s="323" t="s">
        <v>240</v>
      </c>
      <c r="J35" s="357" t="s">
        <v>240</v>
      </c>
    </row>
    <row r="36" spans="1:10" ht="24.75" customHeight="1">
      <c r="A36" s="354" t="s">
        <v>458</v>
      </c>
      <c r="B36" s="314"/>
      <c r="C36" s="314"/>
      <c r="D36" s="314"/>
      <c r="E36" s="318">
        <v>2708532627</v>
      </c>
      <c r="F36" s="318">
        <v>189096046.08000001</v>
      </c>
      <c r="G36" s="318">
        <v>2897628673.0799999</v>
      </c>
      <c r="H36" s="318">
        <v>1729730468.3299999</v>
      </c>
      <c r="I36" s="318">
        <v>1729730468.3299999</v>
      </c>
      <c r="J36" s="355">
        <v>1167898204.75</v>
      </c>
    </row>
    <row r="37" spans="1:10" ht="29.25" customHeight="1">
      <c r="A37" s="356" t="s">
        <v>459</v>
      </c>
      <c r="B37" s="321"/>
      <c r="C37" s="321"/>
      <c r="D37" s="321"/>
      <c r="E37" s="318">
        <v>278172319</v>
      </c>
      <c r="F37" s="318">
        <v>0</v>
      </c>
      <c r="G37" s="318">
        <v>278172319</v>
      </c>
      <c r="H37" s="318">
        <v>85265404.769999996</v>
      </c>
      <c r="I37" s="318">
        <v>85265404.769999996</v>
      </c>
      <c r="J37" s="355">
        <v>192906914.22999999</v>
      </c>
    </row>
    <row r="38" spans="1:10" ht="40.5" customHeight="1">
      <c r="A38" s="356" t="s">
        <v>460</v>
      </c>
      <c r="B38" s="321"/>
      <c r="C38" s="321"/>
      <c r="D38" s="321"/>
      <c r="E38" s="318">
        <v>2360636905</v>
      </c>
      <c r="F38" s="318">
        <v>23468394.300000001</v>
      </c>
      <c r="G38" s="318">
        <v>2384105299.3000002</v>
      </c>
      <c r="H38" s="318">
        <v>1427669038.1400001</v>
      </c>
      <c r="I38" s="318">
        <v>1427669038.1400001</v>
      </c>
      <c r="J38" s="355">
        <v>956436261.15999997</v>
      </c>
    </row>
    <row r="39" spans="1:10">
      <c r="A39" s="356" t="s">
        <v>461</v>
      </c>
      <c r="B39" s="321"/>
      <c r="C39" s="321"/>
      <c r="D39" s="321"/>
      <c r="E39" s="318">
        <v>0</v>
      </c>
      <c r="F39" s="318">
        <v>0</v>
      </c>
      <c r="G39" s="318">
        <v>0</v>
      </c>
      <c r="H39" s="318">
        <v>0</v>
      </c>
      <c r="I39" s="318">
        <v>0</v>
      </c>
      <c r="J39" s="355">
        <v>0</v>
      </c>
    </row>
    <row r="40" spans="1:10">
      <c r="A40" s="356" t="s">
        <v>462</v>
      </c>
      <c r="B40" s="321"/>
      <c r="C40" s="321"/>
      <c r="D40" s="321"/>
      <c r="E40" s="318">
        <v>69723403</v>
      </c>
      <c r="F40" s="318">
        <v>165627651.78</v>
      </c>
      <c r="G40" s="318">
        <v>235351054.78</v>
      </c>
      <c r="H40" s="318">
        <v>216796025.41999999</v>
      </c>
      <c r="I40" s="318">
        <v>216796025.41999999</v>
      </c>
      <c r="J40" s="355">
        <v>18555029.359999999</v>
      </c>
    </row>
    <row r="41" spans="1:10">
      <c r="A41" s="354" t="s">
        <v>240</v>
      </c>
      <c r="B41" s="314"/>
      <c r="C41" s="314"/>
      <c r="D41" s="314"/>
      <c r="E41" s="323" t="s">
        <v>240</v>
      </c>
      <c r="F41" s="323" t="s">
        <v>240</v>
      </c>
      <c r="G41" s="323" t="s">
        <v>240</v>
      </c>
      <c r="H41" s="323" t="s">
        <v>240</v>
      </c>
      <c r="I41" s="323" t="s">
        <v>240</v>
      </c>
      <c r="J41" s="357" t="s">
        <v>240</v>
      </c>
    </row>
    <row r="42" spans="1:10">
      <c r="A42" s="352" t="s">
        <v>392</v>
      </c>
      <c r="B42" s="314"/>
      <c r="C42" s="314"/>
      <c r="D42" s="314"/>
      <c r="E42" s="315">
        <v>9961961261</v>
      </c>
      <c r="F42" s="315">
        <v>1554622461.2</v>
      </c>
      <c r="G42" s="315">
        <v>11516583722.200001</v>
      </c>
      <c r="H42" s="315">
        <v>5492410110.6099997</v>
      </c>
      <c r="I42" s="315">
        <v>5491614924.4499998</v>
      </c>
      <c r="J42" s="353">
        <v>6024173611.5900002</v>
      </c>
    </row>
    <row r="43" spans="1:10">
      <c r="A43" s="354" t="s">
        <v>431</v>
      </c>
      <c r="B43" s="314"/>
      <c r="C43" s="314"/>
      <c r="D43" s="314"/>
      <c r="E43" s="318">
        <v>140294016</v>
      </c>
      <c r="F43" s="318">
        <v>140830002.31</v>
      </c>
      <c r="G43" s="318">
        <v>281124018.31</v>
      </c>
      <c r="H43" s="318">
        <v>82952368.650000006</v>
      </c>
      <c r="I43" s="318">
        <v>82952368.650000006</v>
      </c>
      <c r="J43" s="355">
        <v>198171649.66</v>
      </c>
    </row>
    <row r="44" spans="1:10">
      <c r="A44" s="356" t="s">
        <v>432</v>
      </c>
      <c r="B44" s="321"/>
      <c r="C44" s="321"/>
      <c r="D44" s="321"/>
      <c r="E44" s="318">
        <v>0</v>
      </c>
      <c r="F44" s="318">
        <v>26238028.100000001</v>
      </c>
      <c r="G44" s="318">
        <v>26238028.100000001</v>
      </c>
      <c r="H44" s="318">
        <v>26219026.370000001</v>
      </c>
      <c r="I44" s="318">
        <v>26219026.370000001</v>
      </c>
      <c r="J44" s="355">
        <v>19001.73</v>
      </c>
    </row>
    <row r="45" spans="1:10">
      <c r="A45" s="356" t="s">
        <v>433</v>
      </c>
      <c r="B45" s="321"/>
      <c r="C45" s="321"/>
      <c r="D45" s="321"/>
      <c r="E45" s="318">
        <v>27862300</v>
      </c>
      <c r="F45" s="318">
        <v>29481489.100000001</v>
      </c>
      <c r="G45" s="318">
        <v>57343789.100000001</v>
      </c>
      <c r="H45" s="318">
        <v>17916198.75</v>
      </c>
      <c r="I45" s="318">
        <v>17916198.75</v>
      </c>
      <c r="J45" s="355">
        <v>39427590.350000001</v>
      </c>
    </row>
    <row r="46" spans="1:10">
      <c r="A46" s="356" t="s">
        <v>434</v>
      </c>
      <c r="B46" s="321"/>
      <c r="C46" s="321"/>
      <c r="D46" s="321"/>
      <c r="E46" s="318">
        <v>0</v>
      </c>
      <c r="F46" s="318">
        <v>7670727.1299999999</v>
      </c>
      <c r="G46" s="318">
        <v>7670727.1299999999</v>
      </c>
      <c r="H46" s="318">
        <v>7670727.1299999999</v>
      </c>
      <c r="I46" s="318">
        <v>7670727.1299999999</v>
      </c>
      <c r="J46" s="355">
        <v>0</v>
      </c>
    </row>
    <row r="47" spans="1:10">
      <c r="A47" s="356" t="s">
        <v>435</v>
      </c>
      <c r="B47" s="321"/>
      <c r="C47" s="321"/>
      <c r="D47" s="321"/>
      <c r="E47" s="318">
        <v>0</v>
      </c>
      <c r="F47" s="318">
        <v>0</v>
      </c>
      <c r="G47" s="318">
        <v>0</v>
      </c>
      <c r="H47" s="318">
        <v>0</v>
      </c>
      <c r="I47" s="318">
        <v>0</v>
      </c>
      <c r="J47" s="355">
        <v>0</v>
      </c>
    </row>
    <row r="48" spans="1:10">
      <c r="A48" s="356" t="s">
        <v>436</v>
      </c>
      <c r="B48" s="321"/>
      <c r="C48" s="321"/>
      <c r="D48" s="321"/>
      <c r="E48" s="318">
        <v>0</v>
      </c>
      <c r="F48" s="318">
        <v>0</v>
      </c>
      <c r="G48" s="318">
        <v>0</v>
      </c>
      <c r="H48" s="318">
        <v>0</v>
      </c>
      <c r="I48" s="318">
        <v>0</v>
      </c>
      <c r="J48" s="355">
        <v>0</v>
      </c>
    </row>
    <row r="49" spans="1:10">
      <c r="A49" s="356" t="s">
        <v>437</v>
      </c>
      <c r="B49" s="321"/>
      <c r="C49" s="321"/>
      <c r="D49" s="321"/>
      <c r="E49" s="318">
        <v>0</v>
      </c>
      <c r="F49" s="318">
        <v>0</v>
      </c>
      <c r="G49" s="318">
        <v>0</v>
      </c>
      <c r="H49" s="318">
        <v>0</v>
      </c>
      <c r="I49" s="318">
        <v>0</v>
      </c>
      <c r="J49" s="355">
        <v>0</v>
      </c>
    </row>
    <row r="50" spans="1:10" ht="26.25" customHeight="1">
      <c r="A50" s="356" t="s">
        <v>438</v>
      </c>
      <c r="B50" s="321"/>
      <c r="C50" s="321"/>
      <c r="D50" s="321"/>
      <c r="E50" s="318">
        <v>102431716</v>
      </c>
      <c r="F50" s="318">
        <v>54524670.170000002</v>
      </c>
      <c r="G50" s="318">
        <v>156956386.16999999</v>
      </c>
      <c r="H50" s="318">
        <v>20212264</v>
      </c>
      <c r="I50" s="318">
        <v>20212264</v>
      </c>
      <c r="J50" s="355">
        <v>136744122.16999999</v>
      </c>
    </row>
    <row r="51" spans="1:10">
      <c r="A51" s="356" t="s">
        <v>439</v>
      </c>
      <c r="B51" s="321"/>
      <c r="C51" s="321"/>
      <c r="D51" s="321"/>
      <c r="E51" s="318">
        <v>10000000</v>
      </c>
      <c r="F51" s="318">
        <v>22915087.809999999</v>
      </c>
      <c r="G51" s="318">
        <v>32915087.809999999</v>
      </c>
      <c r="H51" s="318">
        <v>10934152.4</v>
      </c>
      <c r="I51" s="318">
        <v>10934152.4</v>
      </c>
      <c r="J51" s="355">
        <v>21980935.41</v>
      </c>
    </row>
    <row r="52" spans="1:10">
      <c r="A52" s="354" t="s">
        <v>240</v>
      </c>
      <c r="B52" s="314"/>
      <c r="C52" s="314"/>
      <c r="D52" s="314"/>
      <c r="E52" s="323" t="s">
        <v>240</v>
      </c>
      <c r="F52" s="323" t="s">
        <v>240</v>
      </c>
      <c r="G52" s="323" t="s">
        <v>240</v>
      </c>
      <c r="H52" s="323" t="s">
        <v>240</v>
      </c>
      <c r="I52" s="323" t="s">
        <v>240</v>
      </c>
      <c r="J52" s="357" t="s">
        <v>240</v>
      </c>
    </row>
    <row r="53" spans="1:10">
      <c r="A53" s="354" t="s">
        <v>440</v>
      </c>
      <c r="B53" s="314"/>
      <c r="C53" s="314"/>
      <c r="D53" s="314"/>
      <c r="E53" s="318">
        <v>8515973128</v>
      </c>
      <c r="F53" s="318">
        <v>1023825006.47</v>
      </c>
      <c r="G53" s="318">
        <v>9539798134.4699993</v>
      </c>
      <c r="H53" s="318">
        <v>4516837415.4200001</v>
      </c>
      <c r="I53" s="318">
        <v>4516242229.2600002</v>
      </c>
      <c r="J53" s="355">
        <v>5022960719.0500002</v>
      </c>
    </row>
    <row r="54" spans="1:10">
      <c r="A54" s="356" t="s">
        <v>441</v>
      </c>
      <c r="B54" s="321"/>
      <c r="C54" s="321"/>
      <c r="D54" s="321"/>
      <c r="E54" s="318">
        <v>94075000</v>
      </c>
      <c r="F54" s="318">
        <v>-17186295.149999999</v>
      </c>
      <c r="G54" s="318">
        <v>76888704.849999994</v>
      </c>
      <c r="H54" s="318">
        <v>15139123.58</v>
      </c>
      <c r="I54" s="318">
        <v>15139123.58</v>
      </c>
      <c r="J54" s="355">
        <v>61749581.270000003</v>
      </c>
    </row>
    <row r="55" spans="1:10">
      <c r="A55" s="356" t="s">
        <v>442</v>
      </c>
      <c r="B55" s="321"/>
      <c r="C55" s="321"/>
      <c r="D55" s="321"/>
      <c r="E55" s="318">
        <v>521021276</v>
      </c>
      <c r="F55" s="318">
        <v>211346803.62</v>
      </c>
      <c r="G55" s="318">
        <v>732368079.62</v>
      </c>
      <c r="H55" s="318">
        <v>243586288.19</v>
      </c>
      <c r="I55" s="318">
        <v>242991102.03</v>
      </c>
      <c r="J55" s="355">
        <v>488781791.43000001</v>
      </c>
    </row>
    <row r="56" spans="1:10">
      <c r="A56" s="356" t="s">
        <v>443</v>
      </c>
      <c r="B56" s="321"/>
      <c r="C56" s="321"/>
      <c r="D56" s="321"/>
      <c r="E56" s="318">
        <v>1545278708</v>
      </c>
      <c r="F56" s="318">
        <v>106773881.27</v>
      </c>
      <c r="G56" s="318">
        <v>1652052589.27</v>
      </c>
      <c r="H56" s="318">
        <v>813576063.52999997</v>
      </c>
      <c r="I56" s="318">
        <v>813576063.52999997</v>
      </c>
      <c r="J56" s="355">
        <v>838476525.74000001</v>
      </c>
    </row>
    <row r="57" spans="1:10" ht="27" customHeight="1">
      <c r="A57" s="356" t="s">
        <v>444</v>
      </c>
      <c r="B57" s="321"/>
      <c r="C57" s="321"/>
      <c r="D57" s="321"/>
      <c r="E57" s="318">
        <v>26100000</v>
      </c>
      <c r="F57" s="318">
        <v>156974999.21000001</v>
      </c>
      <c r="G57" s="318">
        <v>183074999.21000001</v>
      </c>
      <c r="H57" s="318">
        <v>62452952.049999997</v>
      </c>
      <c r="I57" s="318">
        <v>62452952.049999997</v>
      </c>
      <c r="J57" s="355">
        <v>120622047.16</v>
      </c>
    </row>
    <row r="58" spans="1:10">
      <c r="A58" s="356" t="s">
        <v>445</v>
      </c>
      <c r="B58" s="321"/>
      <c r="C58" s="321"/>
      <c r="D58" s="321"/>
      <c r="E58" s="318">
        <v>5941479888</v>
      </c>
      <c r="F58" s="318">
        <v>499783322.48000002</v>
      </c>
      <c r="G58" s="318">
        <v>6441263210.4799995</v>
      </c>
      <c r="H58" s="318">
        <v>3116532054.5599999</v>
      </c>
      <c r="I58" s="318">
        <v>3116532054.5599999</v>
      </c>
      <c r="J58" s="355">
        <v>3324731155.9200001</v>
      </c>
    </row>
    <row r="59" spans="1:10">
      <c r="A59" s="356" t="s">
        <v>446</v>
      </c>
      <c r="B59" s="321"/>
      <c r="C59" s="321"/>
      <c r="D59" s="321"/>
      <c r="E59" s="318">
        <v>386718256</v>
      </c>
      <c r="F59" s="318">
        <v>64275960.119999997</v>
      </c>
      <c r="G59" s="318">
        <v>450994216.12</v>
      </c>
      <c r="H59" s="318">
        <v>265550933.50999999</v>
      </c>
      <c r="I59" s="318">
        <v>265550933.50999999</v>
      </c>
      <c r="J59" s="355">
        <v>185443282.61000001</v>
      </c>
    </row>
    <row r="60" spans="1:10">
      <c r="A60" s="356" t="s">
        <v>447</v>
      </c>
      <c r="B60" s="321"/>
      <c r="C60" s="321"/>
      <c r="D60" s="321"/>
      <c r="E60" s="318">
        <v>1300000</v>
      </c>
      <c r="F60" s="318">
        <v>1856334.92</v>
      </c>
      <c r="G60" s="318">
        <v>3156334.92</v>
      </c>
      <c r="H60" s="318">
        <v>0</v>
      </c>
      <c r="I60" s="318">
        <v>0</v>
      </c>
      <c r="J60" s="355">
        <v>3156334.92</v>
      </c>
    </row>
    <row r="61" spans="1:10">
      <c r="A61" s="354" t="s">
        <v>240</v>
      </c>
      <c r="B61" s="314"/>
      <c r="C61" s="314"/>
      <c r="D61" s="314"/>
      <c r="E61" s="323" t="s">
        <v>240</v>
      </c>
      <c r="F61" s="323" t="s">
        <v>240</v>
      </c>
      <c r="G61" s="323" t="s">
        <v>240</v>
      </c>
      <c r="H61" s="323" t="s">
        <v>240</v>
      </c>
      <c r="I61" s="323" t="s">
        <v>240</v>
      </c>
      <c r="J61" s="357" t="s">
        <v>240</v>
      </c>
    </row>
    <row r="62" spans="1:10" ht="26.25" customHeight="1">
      <c r="A62" s="354" t="s">
        <v>448</v>
      </c>
      <c r="B62" s="314"/>
      <c r="C62" s="314"/>
      <c r="D62" s="314"/>
      <c r="E62" s="318">
        <v>6548598</v>
      </c>
      <c r="F62" s="318">
        <v>258411116.56999999</v>
      </c>
      <c r="G62" s="318">
        <v>264959714.56999999</v>
      </c>
      <c r="H62" s="318">
        <v>86957622.430000007</v>
      </c>
      <c r="I62" s="318">
        <v>86957622.430000007</v>
      </c>
      <c r="J62" s="355">
        <v>178002092.13999999</v>
      </c>
    </row>
    <row r="63" spans="1:10" ht="27.75" customHeight="1">
      <c r="A63" s="356" t="s">
        <v>449</v>
      </c>
      <c r="B63" s="321"/>
      <c r="C63" s="321"/>
      <c r="D63" s="321"/>
      <c r="E63" s="318">
        <v>0</v>
      </c>
      <c r="F63" s="318">
        <v>0</v>
      </c>
      <c r="G63" s="318">
        <v>0</v>
      </c>
      <c r="H63" s="318">
        <v>0</v>
      </c>
      <c r="I63" s="318">
        <v>0</v>
      </c>
      <c r="J63" s="355">
        <v>0</v>
      </c>
    </row>
    <row r="64" spans="1:10">
      <c r="A64" s="356" t="s">
        <v>450</v>
      </c>
      <c r="B64" s="321"/>
      <c r="C64" s="321"/>
      <c r="D64" s="321"/>
      <c r="E64" s="318">
        <v>0</v>
      </c>
      <c r="F64" s="318">
        <v>22127095.5</v>
      </c>
      <c r="G64" s="318">
        <v>22127095.5</v>
      </c>
      <c r="H64" s="318">
        <v>1452276</v>
      </c>
      <c r="I64" s="318">
        <v>1452276</v>
      </c>
      <c r="J64" s="355">
        <v>20674819.5</v>
      </c>
    </row>
    <row r="65" spans="1:10">
      <c r="A65" s="356" t="s">
        <v>451</v>
      </c>
      <c r="B65" s="321"/>
      <c r="C65" s="321"/>
      <c r="D65" s="321"/>
      <c r="E65" s="318">
        <v>0</v>
      </c>
      <c r="F65" s="318">
        <v>0</v>
      </c>
      <c r="G65" s="318">
        <v>0</v>
      </c>
      <c r="H65" s="318">
        <v>0</v>
      </c>
      <c r="I65" s="318">
        <v>0</v>
      </c>
      <c r="J65" s="355">
        <v>0</v>
      </c>
    </row>
    <row r="66" spans="1:10">
      <c r="A66" s="358" t="s">
        <v>452</v>
      </c>
      <c r="B66" s="328"/>
      <c r="C66" s="328"/>
      <c r="D66" s="328"/>
      <c r="E66" s="329">
        <v>0</v>
      </c>
      <c r="F66" s="329">
        <v>0</v>
      </c>
      <c r="G66" s="329">
        <v>0</v>
      </c>
      <c r="H66" s="329">
        <v>0</v>
      </c>
      <c r="I66" s="329">
        <v>0</v>
      </c>
      <c r="J66" s="359">
        <v>0</v>
      </c>
    </row>
    <row r="67" spans="1:10">
      <c r="A67" s="356" t="s">
        <v>453</v>
      </c>
      <c r="B67" s="321"/>
      <c r="C67" s="321"/>
      <c r="D67" s="321"/>
      <c r="E67" s="318">
        <v>0</v>
      </c>
      <c r="F67" s="318">
        <v>0</v>
      </c>
      <c r="G67" s="318">
        <v>0</v>
      </c>
      <c r="H67" s="318">
        <v>0</v>
      </c>
      <c r="I67" s="318">
        <v>0</v>
      </c>
      <c r="J67" s="355">
        <v>0</v>
      </c>
    </row>
    <row r="68" spans="1:10">
      <c r="A68" s="356" t="s">
        <v>454</v>
      </c>
      <c r="B68" s="321"/>
      <c r="C68" s="321"/>
      <c r="D68" s="321"/>
      <c r="E68" s="318">
        <v>6548598</v>
      </c>
      <c r="F68" s="318">
        <v>216284021.06999999</v>
      </c>
      <c r="G68" s="318">
        <v>222832619.06999999</v>
      </c>
      <c r="H68" s="318">
        <v>85505346.430000007</v>
      </c>
      <c r="I68" s="318">
        <v>85505346.430000007</v>
      </c>
      <c r="J68" s="355">
        <v>137327272.63999999</v>
      </c>
    </row>
    <row r="69" spans="1:10">
      <c r="A69" s="356" t="s">
        <v>455</v>
      </c>
      <c r="B69" s="321"/>
      <c r="C69" s="321"/>
      <c r="D69" s="321"/>
      <c r="E69" s="318">
        <v>0</v>
      </c>
      <c r="F69" s="318">
        <v>20000000</v>
      </c>
      <c r="G69" s="318">
        <v>20000000</v>
      </c>
      <c r="H69" s="318">
        <v>0</v>
      </c>
      <c r="I69" s="318">
        <v>0</v>
      </c>
      <c r="J69" s="355">
        <v>20000000</v>
      </c>
    </row>
    <row r="70" spans="1:10">
      <c r="A70" s="356" t="s">
        <v>456</v>
      </c>
      <c r="B70" s="321"/>
      <c r="C70" s="321"/>
      <c r="D70" s="321"/>
      <c r="E70" s="318">
        <v>0</v>
      </c>
      <c r="F70" s="318">
        <v>0</v>
      </c>
      <c r="G70" s="318">
        <v>0</v>
      </c>
      <c r="H70" s="318">
        <v>0</v>
      </c>
      <c r="I70" s="318">
        <v>0</v>
      </c>
      <c r="J70" s="355">
        <v>0</v>
      </c>
    </row>
    <row r="71" spans="1:10">
      <c r="A71" s="356" t="s">
        <v>457</v>
      </c>
      <c r="B71" s="321"/>
      <c r="C71" s="321"/>
      <c r="D71" s="321"/>
      <c r="E71" s="318">
        <v>0</v>
      </c>
      <c r="F71" s="318">
        <v>0</v>
      </c>
      <c r="G71" s="318">
        <v>0</v>
      </c>
      <c r="H71" s="318">
        <v>0</v>
      </c>
      <c r="I71" s="318">
        <v>0</v>
      </c>
      <c r="J71" s="355">
        <v>0</v>
      </c>
    </row>
    <row r="72" spans="1:10">
      <c r="A72" s="354" t="s">
        <v>240</v>
      </c>
      <c r="B72" s="314"/>
      <c r="C72" s="314"/>
      <c r="D72" s="314"/>
      <c r="E72" s="323" t="s">
        <v>240</v>
      </c>
      <c r="F72" s="323" t="s">
        <v>240</v>
      </c>
      <c r="G72" s="323" t="s">
        <v>240</v>
      </c>
      <c r="H72" s="323" t="s">
        <v>240</v>
      </c>
      <c r="I72" s="323" t="s">
        <v>240</v>
      </c>
      <c r="J72" s="357" t="s">
        <v>240</v>
      </c>
    </row>
    <row r="73" spans="1:10" ht="30" customHeight="1">
      <c r="A73" s="354" t="s">
        <v>458</v>
      </c>
      <c r="B73" s="314"/>
      <c r="C73" s="314"/>
      <c r="D73" s="314"/>
      <c r="E73" s="318">
        <v>1299145519</v>
      </c>
      <c r="F73" s="318">
        <v>131556335.84999999</v>
      </c>
      <c r="G73" s="318">
        <v>1430701854.8499999</v>
      </c>
      <c r="H73" s="318">
        <v>805662704.11000001</v>
      </c>
      <c r="I73" s="318">
        <v>805462704.11000001</v>
      </c>
      <c r="J73" s="355">
        <v>625039150.74000001</v>
      </c>
    </row>
    <row r="74" spans="1:10" ht="33" customHeight="1">
      <c r="A74" s="356" t="s">
        <v>459</v>
      </c>
      <c r="B74" s="321"/>
      <c r="C74" s="321"/>
      <c r="D74" s="321"/>
      <c r="E74" s="318">
        <v>0</v>
      </c>
      <c r="F74" s="318">
        <v>0</v>
      </c>
      <c r="G74" s="318">
        <v>0</v>
      </c>
      <c r="H74" s="318">
        <v>0</v>
      </c>
      <c r="I74" s="318">
        <v>0</v>
      </c>
      <c r="J74" s="355">
        <v>0</v>
      </c>
    </row>
    <row r="75" spans="1:10" ht="40.5" customHeight="1">
      <c r="A75" s="356" t="s">
        <v>460</v>
      </c>
      <c r="B75" s="321"/>
      <c r="C75" s="321"/>
      <c r="D75" s="321"/>
      <c r="E75" s="318">
        <v>1299145519</v>
      </c>
      <c r="F75" s="318">
        <v>112415958.40000001</v>
      </c>
      <c r="G75" s="318">
        <v>1411561477.4000001</v>
      </c>
      <c r="H75" s="318">
        <v>786522326.65999997</v>
      </c>
      <c r="I75" s="318">
        <v>786322326.65999997</v>
      </c>
      <c r="J75" s="355">
        <v>625039150.74000001</v>
      </c>
    </row>
    <row r="76" spans="1:10">
      <c r="A76" s="356" t="s">
        <v>461</v>
      </c>
      <c r="B76" s="321"/>
      <c r="C76" s="321"/>
      <c r="D76" s="321"/>
      <c r="E76" s="318">
        <v>0</v>
      </c>
      <c r="F76" s="318">
        <v>0</v>
      </c>
      <c r="G76" s="318">
        <v>0</v>
      </c>
      <c r="H76" s="318">
        <v>0</v>
      </c>
      <c r="I76" s="318">
        <v>0</v>
      </c>
      <c r="J76" s="355">
        <v>0</v>
      </c>
    </row>
    <row r="77" spans="1:10">
      <c r="A77" s="356" t="s">
        <v>462</v>
      </c>
      <c r="B77" s="321"/>
      <c r="C77" s="321"/>
      <c r="D77" s="321"/>
      <c r="E77" s="318">
        <v>0</v>
      </c>
      <c r="F77" s="318">
        <v>19140377.449999999</v>
      </c>
      <c r="G77" s="318">
        <v>19140377.449999999</v>
      </c>
      <c r="H77" s="318">
        <v>19140377.449999999</v>
      </c>
      <c r="I77" s="318">
        <v>19140377.449999999</v>
      </c>
      <c r="J77" s="355">
        <v>0</v>
      </c>
    </row>
    <row r="78" spans="1:10">
      <c r="A78" s="354" t="s">
        <v>240</v>
      </c>
      <c r="B78" s="314"/>
      <c r="C78" s="314"/>
      <c r="D78" s="314"/>
      <c r="E78" s="323" t="s">
        <v>240</v>
      </c>
      <c r="F78" s="323" t="s">
        <v>240</v>
      </c>
      <c r="G78" s="323" t="s">
        <v>240</v>
      </c>
      <c r="H78" s="323" t="s">
        <v>240</v>
      </c>
      <c r="I78" s="323" t="s">
        <v>240</v>
      </c>
      <c r="J78" s="357" t="s">
        <v>240</v>
      </c>
    </row>
    <row r="79" spans="1:10">
      <c r="A79" s="360" t="s">
        <v>398</v>
      </c>
      <c r="B79" s="361"/>
      <c r="C79" s="361"/>
      <c r="D79" s="361"/>
      <c r="E79" s="362">
        <v>19590991957</v>
      </c>
      <c r="F79" s="362">
        <v>3729483068.21</v>
      </c>
      <c r="G79" s="362">
        <v>23320475025.209999</v>
      </c>
      <c r="H79" s="362">
        <v>11752056614.450001</v>
      </c>
      <c r="I79" s="362">
        <v>11582979729.74</v>
      </c>
      <c r="J79" s="363">
        <v>11568418410.76</v>
      </c>
    </row>
    <row r="115" spans="2:10">
      <c r="B115" s="344"/>
      <c r="C115" s="344"/>
      <c r="D115" s="344"/>
      <c r="E115" s="345"/>
      <c r="F115" s="345"/>
      <c r="G115" s="345"/>
      <c r="H115" s="345"/>
      <c r="I115" s="345"/>
      <c r="J115" s="345"/>
    </row>
    <row r="116" spans="2:10">
      <c r="D116" s="335"/>
      <c r="E116" s="335"/>
      <c r="F116" s="335"/>
      <c r="G116" s="335"/>
      <c r="H116" s="336"/>
      <c r="I116" s="335"/>
      <c r="J116" s="335"/>
    </row>
    <row r="117" spans="2:10">
      <c r="D117" s="335"/>
      <c r="E117" s="335"/>
      <c r="F117" s="335"/>
      <c r="G117" s="335"/>
      <c r="H117" s="335"/>
      <c r="I117" s="335"/>
      <c r="J117" s="335"/>
    </row>
    <row r="118" spans="2:10">
      <c r="D118" s="335"/>
      <c r="E118" s="335"/>
      <c r="F118" s="335"/>
      <c r="G118" s="335"/>
      <c r="H118" s="335"/>
      <c r="I118" s="335"/>
      <c r="J118" s="335"/>
    </row>
    <row r="119" spans="2:10">
      <c r="D119" s="335"/>
      <c r="E119" s="335"/>
      <c r="F119" s="335"/>
      <c r="G119" s="335"/>
      <c r="H119" s="335"/>
      <c r="I119" s="335"/>
      <c r="J119" s="335"/>
    </row>
  </sheetData>
  <mergeCells count="79">
    <mergeCell ref="A79:D79"/>
    <mergeCell ref="A73:D73"/>
    <mergeCell ref="A74:D74"/>
    <mergeCell ref="A75:D75"/>
    <mergeCell ref="A76:D76"/>
    <mergeCell ref="A77:D77"/>
    <mergeCell ref="A78:D78"/>
    <mergeCell ref="A67:D67"/>
    <mergeCell ref="A68:D68"/>
    <mergeCell ref="A69:D69"/>
    <mergeCell ref="A70:D70"/>
    <mergeCell ref="A71:D71"/>
    <mergeCell ref="A72:D72"/>
    <mergeCell ref="A61:D61"/>
    <mergeCell ref="A62:D62"/>
    <mergeCell ref="A63:D63"/>
    <mergeCell ref="A64:D64"/>
    <mergeCell ref="A65:D65"/>
    <mergeCell ref="A66:D66"/>
    <mergeCell ref="A55:D55"/>
    <mergeCell ref="A56:D56"/>
    <mergeCell ref="A57:D57"/>
    <mergeCell ref="A58:D58"/>
    <mergeCell ref="A59:D59"/>
    <mergeCell ref="A60:D60"/>
    <mergeCell ref="A49:D49"/>
    <mergeCell ref="A50:D50"/>
    <mergeCell ref="A51:D51"/>
    <mergeCell ref="A52:D52"/>
    <mergeCell ref="A53:D53"/>
    <mergeCell ref="A54:D54"/>
    <mergeCell ref="A43:D43"/>
    <mergeCell ref="A44:D44"/>
    <mergeCell ref="A45:D45"/>
    <mergeCell ref="A46:D46"/>
    <mergeCell ref="A47:D47"/>
    <mergeCell ref="A48:D48"/>
    <mergeCell ref="A37:D37"/>
    <mergeCell ref="A38:D38"/>
    <mergeCell ref="A39:D39"/>
    <mergeCell ref="A40:D40"/>
    <mergeCell ref="A41:D41"/>
    <mergeCell ref="A42:D42"/>
    <mergeCell ref="A31:D31"/>
    <mergeCell ref="A32:D32"/>
    <mergeCell ref="A33:D33"/>
    <mergeCell ref="A34:D34"/>
    <mergeCell ref="A35:D35"/>
    <mergeCell ref="A36:D36"/>
    <mergeCell ref="A25:D25"/>
    <mergeCell ref="A26:D26"/>
    <mergeCell ref="A27:D27"/>
    <mergeCell ref="A28:D28"/>
    <mergeCell ref="A29:D29"/>
    <mergeCell ref="A30:D30"/>
    <mergeCell ref="A19:D19"/>
    <mergeCell ref="A20:D20"/>
    <mergeCell ref="A21:D21"/>
    <mergeCell ref="A22:D22"/>
    <mergeCell ref="A23:D23"/>
    <mergeCell ref="A24:D24"/>
    <mergeCell ref="A13:D13"/>
    <mergeCell ref="A14:D14"/>
    <mergeCell ref="A15:D15"/>
    <mergeCell ref="A16:D16"/>
    <mergeCell ref="A17:D17"/>
    <mergeCell ref="A18:D18"/>
    <mergeCell ref="A7:D7"/>
    <mergeCell ref="A8:D8"/>
    <mergeCell ref="A9:D9"/>
    <mergeCell ref="A10:D10"/>
    <mergeCell ref="A11:D11"/>
    <mergeCell ref="A12:D12"/>
    <mergeCell ref="A1:J1"/>
    <mergeCell ref="A3:D4"/>
    <mergeCell ref="E3:I3"/>
    <mergeCell ref="J3:J4"/>
    <mergeCell ref="A5:D5"/>
    <mergeCell ref="A6:D6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947B40-F434-4097-9DDA-5D12809A21B6}">
  <dimension ref="A1:M89"/>
  <sheetViews>
    <sheetView tabSelected="1" topLeftCell="A32" workbookViewId="0">
      <selection activeCell="D69" sqref="D69"/>
    </sheetView>
  </sheetViews>
  <sheetFormatPr baseColWidth="10" defaultRowHeight="15"/>
  <cols>
    <col min="1" max="1" width="6" style="364" customWidth="1"/>
    <col min="2" max="2" width="4.7109375" style="365" customWidth="1"/>
    <col min="3" max="3" width="46.28515625" style="365" customWidth="1"/>
    <col min="4" max="4" width="23.85546875" style="366" customWidth="1"/>
    <col min="5" max="5" width="21.28515625" style="366" bestFit="1" customWidth="1"/>
    <col min="6" max="6" width="25" style="366" customWidth="1"/>
    <col min="7" max="7" width="23.28515625" style="366" bestFit="1" customWidth="1"/>
    <col min="8" max="8" width="25.42578125" style="366" customWidth="1"/>
    <col min="9" max="9" width="23.5703125" style="366" customWidth="1"/>
    <col min="10" max="10" width="6.28515625" style="364" customWidth="1"/>
    <col min="11" max="11" width="18.5703125" style="364" bestFit="1" customWidth="1"/>
    <col min="12" max="12" width="20.140625" style="364" bestFit="1" customWidth="1"/>
    <col min="13" max="13" width="22" style="364" bestFit="1" customWidth="1"/>
    <col min="14" max="16384" width="11.42578125" style="364"/>
  </cols>
  <sheetData>
    <row r="1" spans="1:13" ht="12" customHeight="1"/>
    <row r="2" spans="1:13" ht="19.899999999999999" customHeight="1">
      <c r="A2" s="367"/>
      <c r="B2" s="368"/>
      <c r="C2" s="368"/>
      <c r="D2" s="368"/>
      <c r="E2" s="368"/>
      <c r="F2" s="368"/>
      <c r="G2" s="368"/>
      <c r="H2" s="368"/>
      <c r="I2" s="369"/>
    </row>
    <row r="3" spans="1:13" ht="19.899999999999999" customHeight="1">
      <c r="A3" s="370" t="s">
        <v>463</v>
      </c>
      <c r="B3" s="371"/>
      <c r="C3" s="371"/>
      <c r="D3" s="371"/>
      <c r="E3" s="371"/>
      <c r="F3" s="371"/>
      <c r="G3" s="371"/>
      <c r="H3" s="371"/>
      <c r="I3" s="372"/>
    </row>
    <row r="4" spans="1:13" ht="16.149999999999999" customHeight="1">
      <c r="A4" s="370" t="s">
        <v>464</v>
      </c>
      <c r="B4" s="371"/>
      <c r="C4" s="371"/>
      <c r="D4" s="371"/>
      <c r="E4" s="371"/>
      <c r="F4" s="371"/>
      <c r="G4" s="371"/>
      <c r="H4" s="371"/>
      <c r="I4" s="372"/>
    </row>
    <row r="5" spans="1:13" ht="18" customHeight="1">
      <c r="A5" s="370" t="s">
        <v>465</v>
      </c>
      <c r="B5" s="371"/>
      <c r="C5" s="371"/>
      <c r="D5" s="371"/>
      <c r="E5" s="371"/>
      <c r="F5" s="371"/>
      <c r="G5" s="371"/>
      <c r="H5" s="371"/>
      <c r="I5" s="372"/>
    </row>
    <row r="6" spans="1:13" ht="16.899999999999999" customHeight="1">
      <c r="A6" s="370" t="s">
        <v>466</v>
      </c>
      <c r="B6" s="371"/>
      <c r="C6" s="371"/>
      <c r="D6" s="371"/>
      <c r="E6" s="371"/>
      <c r="F6" s="371"/>
      <c r="G6" s="371"/>
      <c r="H6" s="371"/>
      <c r="I6" s="372"/>
    </row>
    <row r="7" spans="1:13" ht="15.75" customHeight="1">
      <c r="A7" s="370" t="s">
        <v>3</v>
      </c>
      <c r="B7" s="371"/>
      <c r="C7" s="371"/>
      <c r="D7" s="371"/>
      <c r="E7" s="371"/>
      <c r="F7" s="371"/>
      <c r="G7" s="371"/>
      <c r="H7" s="371"/>
      <c r="I7" s="372"/>
    </row>
    <row r="8" spans="1:13" ht="22.15" customHeight="1">
      <c r="A8" s="373"/>
      <c r="B8" s="374"/>
      <c r="C8" s="374"/>
      <c r="D8" s="374"/>
      <c r="E8" s="374"/>
      <c r="F8" s="374"/>
      <c r="G8" s="374"/>
      <c r="H8" s="374"/>
      <c r="I8" s="375"/>
    </row>
    <row r="9" spans="1:13" ht="9" customHeight="1">
      <c r="A9" s="376"/>
      <c r="B9" s="376"/>
      <c r="C9" s="376"/>
      <c r="D9" s="377"/>
      <c r="E9" s="377"/>
      <c r="F9" s="377"/>
      <c r="G9" s="377"/>
      <c r="H9" s="377"/>
      <c r="I9" s="378"/>
    </row>
    <row r="10" spans="1:13" ht="16.5" customHeight="1">
      <c r="A10" s="379" t="s">
        <v>193</v>
      </c>
      <c r="B10" s="380"/>
      <c r="C10" s="381"/>
      <c r="D10" s="382" t="s">
        <v>316</v>
      </c>
      <c r="E10" s="383"/>
      <c r="F10" s="383"/>
      <c r="G10" s="383"/>
      <c r="H10" s="384"/>
      <c r="I10" s="385" t="s">
        <v>467</v>
      </c>
    </row>
    <row r="11" spans="1:13" ht="27" customHeight="1">
      <c r="A11" s="386"/>
      <c r="B11" s="387"/>
      <c r="C11" s="388"/>
      <c r="D11" s="389" t="s">
        <v>197</v>
      </c>
      <c r="E11" s="390" t="s">
        <v>318</v>
      </c>
      <c r="F11" s="389" t="s">
        <v>244</v>
      </c>
      <c r="G11" s="389" t="s">
        <v>195</v>
      </c>
      <c r="H11" s="389" t="s">
        <v>213</v>
      </c>
      <c r="I11" s="391"/>
    </row>
    <row r="12" spans="1:13">
      <c r="A12" s="392"/>
      <c r="B12" s="393"/>
      <c r="C12" s="394"/>
      <c r="D12" s="395"/>
      <c r="E12" s="396"/>
      <c r="F12" s="395"/>
      <c r="G12" s="396"/>
      <c r="H12" s="395"/>
      <c r="I12" s="397"/>
      <c r="L12" s="398"/>
    </row>
    <row r="13" spans="1:13">
      <c r="A13" s="399" t="s">
        <v>468</v>
      </c>
      <c r="B13" s="400"/>
      <c r="C13" s="401"/>
      <c r="D13" s="402">
        <v>2519742641</v>
      </c>
      <c r="E13" s="402">
        <v>0</v>
      </c>
      <c r="F13" s="402">
        <v>2519742641</v>
      </c>
      <c r="G13" s="402">
        <v>1043904746.5700005</v>
      </c>
      <c r="H13" s="402">
        <v>1043096775.5400002</v>
      </c>
      <c r="I13" s="403">
        <v>1475837894.4299994</v>
      </c>
      <c r="J13" s="404"/>
      <c r="K13" s="405"/>
    </row>
    <row r="14" spans="1:13" s="413" customFormat="1">
      <c r="A14" s="399"/>
      <c r="B14" s="406"/>
      <c r="C14" s="407"/>
      <c r="D14" s="408"/>
      <c r="E14" s="409"/>
      <c r="F14" s="410"/>
      <c r="G14" s="411"/>
      <c r="H14" s="408"/>
      <c r="I14" s="412"/>
      <c r="M14" s="414"/>
    </row>
    <row r="15" spans="1:13">
      <c r="A15" s="399" t="s">
        <v>469</v>
      </c>
      <c r="B15" s="400"/>
      <c r="C15" s="401"/>
      <c r="D15" s="415">
        <v>1673132283</v>
      </c>
      <c r="E15" s="416">
        <v>8767575.270000048</v>
      </c>
      <c r="F15" s="415">
        <v>1681899858.27</v>
      </c>
      <c r="G15" s="417">
        <v>741179467.87999868</v>
      </c>
      <c r="H15" s="415">
        <v>740406715.43999887</v>
      </c>
      <c r="I15" s="418">
        <v>940720390.3900013</v>
      </c>
      <c r="K15" s="405"/>
      <c r="L15" s="366"/>
      <c r="M15" s="366"/>
    </row>
    <row r="16" spans="1:13" s="413" customFormat="1">
      <c r="A16" s="399"/>
      <c r="B16" s="419"/>
      <c r="C16" s="420"/>
      <c r="D16" s="415"/>
      <c r="E16" s="416"/>
      <c r="F16" s="421"/>
      <c r="G16" s="417"/>
      <c r="H16" s="415"/>
      <c r="I16" s="412"/>
      <c r="K16" s="405"/>
      <c r="M16" s="414"/>
    </row>
    <row r="17" spans="1:13">
      <c r="A17" s="399" t="s">
        <v>470</v>
      </c>
      <c r="B17" s="422"/>
      <c r="C17" s="423"/>
      <c r="D17" s="415">
        <v>96087720</v>
      </c>
      <c r="E17" s="416">
        <v>955.27999999467283</v>
      </c>
      <c r="F17" s="415">
        <v>96088675.280000001</v>
      </c>
      <c r="G17" s="417">
        <v>32956651.520000145</v>
      </c>
      <c r="H17" s="415">
        <v>32940252.610000201</v>
      </c>
      <c r="I17" s="416">
        <v>63132023.759999856</v>
      </c>
      <c r="K17" s="405"/>
      <c r="M17" s="414"/>
    </row>
    <row r="18" spans="1:13" s="413" customFormat="1">
      <c r="A18" s="399"/>
      <c r="B18" s="419"/>
      <c r="C18" s="420"/>
      <c r="D18" s="415"/>
      <c r="E18" s="417"/>
      <c r="F18" s="415"/>
      <c r="G18" s="417"/>
      <c r="H18" s="415"/>
      <c r="I18" s="418"/>
      <c r="K18" s="405"/>
      <c r="L18" s="414"/>
      <c r="M18" s="414"/>
    </row>
    <row r="19" spans="1:13">
      <c r="A19" s="399" t="s">
        <v>471</v>
      </c>
      <c r="B19" s="422"/>
      <c r="C19" s="423"/>
      <c r="D19" s="415">
        <v>205647160</v>
      </c>
      <c r="E19" s="424">
        <v>-3186263.2300000042</v>
      </c>
      <c r="F19" s="415">
        <v>202460896.76999998</v>
      </c>
      <c r="G19" s="417">
        <v>67718115.120000094</v>
      </c>
      <c r="H19" s="415">
        <v>67718115.120000064</v>
      </c>
      <c r="I19" s="418">
        <v>134742781.64999989</v>
      </c>
      <c r="K19" s="405"/>
      <c r="M19" s="414"/>
    </row>
    <row r="20" spans="1:13" hidden="1">
      <c r="A20" s="425"/>
      <c r="B20" s="426" t="s">
        <v>472</v>
      </c>
      <c r="C20" s="427" t="s">
        <v>473</v>
      </c>
      <c r="D20" s="428" t="s">
        <v>474</v>
      </c>
      <c r="E20" s="429"/>
      <c r="F20" s="428"/>
      <c r="G20" s="429" t="s">
        <v>475</v>
      </c>
      <c r="H20" s="428" t="s">
        <v>475</v>
      </c>
      <c r="I20" s="418" t="e">
        <f t="shared" ref="I20:I25" si="0">F20-G20</f>
        <v>#VALUE!</v>
      </c>
      <c r="K20" s="405"/>
      <c r="M20" s="414"/>
    </row>
    <row r="21" spans="1:13" hidden="1">
      <c r="A21" s="425"/>
      <c r="B21" s="422" t="s">
        <v>476</v>
      </c>
      <c r="C21" s="423" t="s">
        <v>477</v>
      </c>
      <c r="D21" s="415">
        <v>125507123</v>
      </c>
      <c r="E21" s="417"/>
      <c r="F21" s="415"/>
      <c r="G21" s="417">
        <v>119180127.37</v>
      </c>
      <c r="H21" s="415">
        <v>119180127.37</v>
      </c>
      <c r="I21" s="418">
        <f t="shared" si="0"/>
        <v>-119180127.37</v>
      </c>
      <c r="K21" s="405"/>
      <c r="M21" s="414"/>
    </row>
    <row r="22" spans="1:13" hidden="1">
      <c r="A22" s="425"/>
      <c r="B22" s="422" t="s">
        <v>478</v>
      </c>
      <c r="C22" s="423" t="s">
        <v>479</v>
      </c>
      <c r="D22" s="415">
        <v>3093120</v>
      </c>
      <c r="E22" s="417"/>
      <c r="F22" s="415"/>
      <c r="G22" s="417">
        <v>3551044.1</v>
      </c>
      <c r="H22" s="415">
        <v>3551044.1</v>
      </c>
      <c r="I22" s="418">
        <f t="shared" si="0"/>
        <v>-3551044.1</v>
      </c>
      <c r="K22" s="405"/>
      <c r="M22" s="414"/>
    </row>
    <row r="23" spans="1:13" hidden="1">
      <c r="A23" s="425"/>
      <c r="B23" s="422" t="s">
        <v>480</v>
      </c>
      <c r="C23" s="423" t="s">
        <v>481</v>
      </c>
      <c r="D23" s="415">
        <v>937801</v>
      </c>
      <c r="E23" s="417"/>
      <c r="F23" s="415"/>
      <c r="G23" s="417">
        <v>110494.39999999999</v>
      </c>
      <c r="H23" s="415">
        <v>110494.39999999999</v>
      </c>
      <c r="I23" s="418">
        <f t="shared" si="0"/>
        <v>-110494.39999999999</v>
      </c>
      <c r="K23" s="405"/>
      <c r="M23" s="414"/>
    </row>
    <row r="24" spans="1:13" hidden="1">
      <c r="A24" s="425"/>
      <c r="B24" s="422"/>
      <c r="C24" s="423"/>
      <c r="D24" s="415">
        <f>SUM(D21:D23)</f>
        <v>129538044</v>
      </c>
      <c r="E24" s="417"/>
      <c r="F24" s="415"/>
      <c r="G24" s="417">
        <f>SUM(G21:G23)</f>
        <v>122841665.87</v>
      </c>
      <c r="H24" s="415">
        <f>SUM(H21:H23)</f>
        <v>122841665.87</v>
      </c>
      <c r="I24" s="418">
        <f t="shared" si="0"/>
        <v>-122841665.87</v>
      </c>
      <c r="K24" s="405"/>
      <c r="M24" s="414"/>
    </row>
    <row r="25" spans="1:13" hidden="1">
      <c r="A25" s="425"/>
      <c r="B25" s="422" t="s">
        <v>482</v>
      </c>
      <c r="C25" s="423"/>
      <c r="D25" s="415"/>
      <c r="E25" s="417"/>
      <c r="F25" s="415"/>
      <c r="G25" s="417"/>
      <c r="H25" s="415"/>
      <c r="I25" s="418">
        <f t="shared" si="0"/>
        <v>0</v>
      </c>
      <c r="K25" s="405"/>
      <c r="M25" s="414"/>
    </row>
    <row r="26" spans="1:13">
      <c r="A26" s="425"/>
      <c r="B26" s="422"/>
      <c r="C26" s="423"/>
      <c r="D26" s="415"/>
      <c r="E26" s="417"/>
      <c r="F26" s="395"/>
      <c r="G26" s="417"/>
      <c r="H26" s="415"/>
      <c r="I26" s="418"/>
      <c r="K26" s="430"/>
      <c r="M26" s="414"/>
    </row>
    <row r="27" spans="1:13">
      <c r="A27" s="425"/>
      <c r="B27" s="422" t="s">
        <v>483</v>
      </c>
      <c r="C27" s="423"/>
      <c r="D27" s="415">
        <v>147670599</v>
      </c>
      <c r="E27" s="424">
        <v>1704279.5499999998</v>
      </c>
      <c r="F27" s="415">
        <v>149374878.55000001</v>
      </c>
      <c r="G27" s="417">
        <v>20091380.020000037</v>
      </c>
      <c r="H27" s="415">
        <v>20091380.020000026</v>
      </c>
      <c r="I27" s="418">
        <v>129283498.52999997</v>
      </c>
      <c r="K27" s="405"/>
      <c r="L27" s="431"/>
      <c r="M27" s="414"/>
    </row>
    <row r="28" spans="1:13" s="413" customFormat="1">
      <c r="A28" s="399"/>
      <c r="B28" s="400" t="s">
        <v>484</v>
      </c>
      <c r="C28" s="423"/>
      <c r="D28" s="415">
        <v>57976561</v>
      </c>
      <c r="E28" s="416">
        <v>-4890542.780000004</v>
      </c>
      <c r="F28" s="415">
        <v>53086018.219999999</v>
      </c>
      <c r="G28" s="417">
        <v>47626735.100000061</v>
      </c>
      <c r="H28" s="415">
        <v>47626735.100000031</v>
      </c>
      <c r="I28" s="418">
        <v>5459283.1199999377</v>
      </c>
      <c r="K28" s="405"/>
      <c r="M28" s="414"/>
    </row>
    <row r="29" spans="1:13" s="413" customFormat="1">
      <c r="A29" s="399"/>
      <c r="B29" s="400"/>
      <c r="C29" s="401"/>
      <c r="D29" s="415"/>
      <c r="E29" s="417"/>
      <c r="F29" s="415"/>
      <c r="G29" s="417"/>
      <c r="H29" s="415"/>
      <c r="I29" s="418">
        <v>0</v>
      </c>
      <c r="K29" s="432"/>
      <c r="L29" s="414"/>
      <c r="M29" s="414"/>
    </row>
    <row r="30" spans="1:13">
      <c r="A30" s="433" t="s">
        <v>485</v>
      </c>
      <c r="B30" s="400"/>
      <c r="C30" s="401"/>
      <c r="D30" s="415">
        <v>544875478</v>
      </c>
      <c r="E30" s="416">
        <v>-5582267.320000032</v>
      </c>
      <c r="F30" s="415">
        <v>539293210.67999995</v>
      </c>
      <c r="G30" s="417">
        <v>202050512.05000159</v>
      </c>
      <c r="H30" s="415">
        <v>202031692.37000105</v>
      </c>
      <c r="I30" s="434">
        <v>337242698.62999833</v>
      </c>
      <c r="K30" s="405"/>
      <c r="M30" s="414"/>
    </row>
    <row r="31" spans="1:13">
      <c r="A31" s="425"/>
      <c r="B31" s="400"/>
      <c r="C31" s="401"/>
      <c r="D31" s="415"/>
      <c r="E31" s="417"/>
      <c r="F31" s="415"/>
      <c r="G31" s="417"/>
      <c r="H31" s="415"/>
      <c r="I31" s="418"/>
      <c r="K31" s="435"/>
      <c r="M31" s="414"/>
    </row>
    <row r="32" spans="1:13">
      <c r="A32" s="399" t="s">
        <v>486</v>
      </c>
      <c r="B32" s="406"/>
      <c r="C32" s="407"/>
      <c r="D32" s="436">
        <v>0</v>
      </c>
      <c r="E32" s="436">
        <v>0</v>
      </c>
      <c r="F32" s="436">
        <v>0</v>
      </c>
      <c r="G32" s="436">
        <v>0</v>
      </c>
      <c r="H32" s="436">
        <v>0</v>
      </c>
      <c r="I32" s="418">
        <v>0</v>
      </c>
      <c r="K32" s="431"/>
      <c r="L32" s="431"/>
      <c r="M32" s="414"/>
    </row>
    <row r="33" spans="1:13">
      <c r="A33" s="399" t="s">
        <v>487</v>
      </c>
      <c r="B33" s="406"/>
      <c r="C33" s="407"/>
      <c r="D33" s="415"/>
      <c r="E33" s="417"/>
      <c r="F33" s="415"/>
      <c r="G33" s="417"/>
      <c r="H33" s="415"/>
      <c r="I33" s="418">
        <v>0</v>
      </c>
      <c r="L33" s="437"/>
      <c r="M33" s="414"/>
    </row>
    <row r="34" spans="1:13">
      <c r="A34" s="399" t="s">
        <v>488</v>
      </c>
      <c r="B34" s="406"/>
      <c r="C34" s="407"/>
      <c r="D34" s="415"/>
      <c r="E34" s="417"/>
      <c r="F34" s="415"/>
      <c r="G34" s="417"/>
      <c r="H34" s="415"/>
      <c r="I34" s="418">
        <v>0</v>
      </c>
      <c r="L34" s="437"/>
    </row>
    <row r="35" spans="1:13">
      <c r="A35" s="425"/>
      <c r="B35" s="400" t="s">
        <v>489</v>
      </c>
      <c r="C35" s="401"/>
      <c r="D35" s="436">
        <v>0</v>
      </c>
      <c r="E35" s="436">
        <v>0</v>
      </c>
      <c r="F35" s="436">
        <v>0</v>
      </c>
      <c r="G35" s="436">
        <v>0</v>
      </c>
      <c r="H35" s="436">
        <v>0</v>
      </c>
      <c r="I35" s="418">
        <v>0</v>
      </c>
    </row>
    <row r="36" spans="1:13">
      <c r="A36" s="425"/>
      <c r="B36" s="400" t="s">
        <v>490</v>
      </c>
      <c r="C36" s="401"/>
      <c r="D36" s="436">
        <v>0</v>
      </c>
      <c r="E36" s="436">
        <v>0</v>
      </c>
      <c r="F36" s="436">
        <v>0</v>
      </c>
      <c r="G36" s="436">
        <v>0</v>
      </c>
      <c r="H36" s="436">
        <v>0</v>
      </c>
      <c r="I36" s="418">
        <v>0</v>
      </c>
    </row>
    <row r="37" spans="1:13">
      <c r="A37" s="425"/>
      <c r="B37" s="400"/>
      <c r="C37" s="401"/>
      <c r="D37" s="415"/>
      <c r="E37" s="417"/>
      <c r="F37" s="415"/>
      <c r="G37" s="417"/>
      <c r="H37" s="415"/>
      <c r="I37" s="418">
        <v>0</v>
      </c>
    </row>
    <row r="38" spans="1:13">
      <c r="A38" s="399" t="s">
        <v>491</v>
      </c>
      <c r="B38" s="400"/>
      <c r="C38" s="401"/>
      <c r="D38" s="436">
        <v>0</v>
      </c>
      <c r="E38" s="436">
        <v>0</v>
      </c>
      <c r="F38" s="436">
        <v>0</v>
      </c>
      <c r="G38" s="436">
        <v>0</v>
      </c>
      <c r="H38" s="436">
        <v>0</v>
      </c>
      <c r="I38" s="418">
        <v>0</v>
      </c>
    </row>
    <row r="39" spans="1:13">
      <c r="A39" s="425"/>
      <c r="B39" s="400"/>
      <c r="C39" s="401"/>
      <c r="D39" s="415"/>
      <c r="E39" s="417"/>
      <c r="F39" s="415"/>
      <c r="G39" s="417"/>
      <c r="H39" s="415"/>
      <c r="I39" s="418">
        <v>0</v>
      </c>
    </row>
    <row r="40" spans="1:13">
      <c r="A40" s="399" t="s">
        <v>492</v>
      </c>
      <c r="B40" s="400"/>
      <c r="C40" s="401"/>
      <c r="D40" s="438">
        <f>D44</f>
        <v>4149190878</v>
      </c>
      <c r="E40" s="438">
        <f>E44</f>
        <v>0</v>
      </c>
      <c r="F40" s="411">
        <f t="shared" ref="F40:H40" si="1">F44</f>
        <v>4149190878</v>
      </c>
      <c r="G40" s="411">
        <f t="shared" si="1"/>
        <v>1938867729.0199995</v>
      </c>
      <c r="H40" s="438">
        <f t="shared" si="1"/>
        <v>1938867729.0199995</v>
      </c>
      <c r="I40" s="411">
        <v>2210323148.9800005</v>
      </c>
      <c r="K40" s="439"/>
    </row>
    <row r="41" spans="1:13">
      <c r="A41" s="399"/>
      <c r="B41" s="400"/>
      <c r="C41" s="401"/>
      <c r="D41" s="438"/>
      <c r="E41" s="411"/>
      <c r="F41" s="440"/>
      <c r="G41" s="411"/>
      <c r="H41" s="440"/>
      <c r="I41" s="418">
        <f>F41-G41</f>
        <v>0</v>
      </c>
    </row>
    <row r="42" spans="1:13">
      <c r="A42" s="399" t="s">
        <v>469</v>
      </c>
      <c r="B42" s="400"/>
      <c r="C42" s="401"/>
      <c r="D42" s="441">
        <v>0</v>
      </c>
      <c r="E42" s="436">
        <v>0</v>
      </c>
      <c r="F42" s="436">
        <v>0</v>
      </c>
      <c r="G42" s="436">
        <v>0</v>
      </c>
      <c r="H42" s="436">
        <v>0</v>
      </c>
      <c r="I42" s="418">
        <f>F42-G42</f>
        <v>0</v>
      </c>
      <c r="J42" s="442"/>
    </row>
    <row r="43" spans="1:13">
      <c r="A43" s="425"/>
      <c r="B43" s="400"/>
      <c r="C43" s="401"/>
      <c r="D43" s="443"/>
      <c r="E43" s="417"/>
      <c r="F43" s="444"/>
      <c r="G43" s="417"/>
      <c r="H43" s="444"/>
      <c r="I43" s="418">
        <f>F43-G43</f>
        <v>0</v>
      </c>
    </row>
    <row r="44" spans="1:13">
      <c r="A44" s="399" t="s">
        <v>470</v>
      </c>
      <c r="B44" s="400"/>
      <c r="C44" s="401"/>
      <c r="D44" s="417">
        <v>4149190878</v>
      </c>
      <c r="E44" s="445">
        <v>0</v>
      </c>
      <c r="F44" s="444">
        <v>4149190878</v>
      </c>
      <c r="G44" s="417">
        <v>1938867729.0199995</v>
      </c>
      <c r="H44" s="444">
        <v>1938867729.0199995</v>
      </c>
      <c r="I44" s="418">
        <v>2210323148.9800005</v>
      </c>
      <c r="K44" s="439"/>
    </row>
    <row r="45" spans="1:13">
      <c r="A45" s="425"/>
      <c r="B45" s="400"/>
      <c r="C45" s="401"/>
      <c r="D45" s="446"/>
      <c r="E45" s="445"/>
      <c r="F45" s="395"/>
      <c r="G45" s="445"/>
      <c r="H45" s="446"/>
      <c r="I45" s="418"/>
    </row>
    <row r="46" spans="1:13">
      <c r="A46" s="399" t="s">
        <v>471</v>
      </c>
      <c r="B46" s="400"/>
      <c r="C46" s="401"/>
      <c r="D46" s="436">
        <v>0</v>
      </c>
      <c r="E46" s="436">
        <v>0</v>
      </c>
      <c r="F46" s="436">
        <v>0</v>
      </c>
      <c r="G46" s="436">
        <v>0</v>
      </c>
      <c r="H46" s="436">
        <v>0</v>
      </c>
      <c r="I46" s="424">
        <v>0</v>
      </c>
    </row>
    <row r="47" spans="1:13">
      <c r="A47" s="425"/>
      <c r="B47" s="422" t="s">
        <v>483</v>
      </c>
      <c r="C47" s="401"/>
      <c r="D47" s="436">
        <v>0</v>
      </c>
      <c r="E47" s="436">
        <v>0</v>
      </c>
      <c r="F47" s="436">
        <v>0</v>
      </c>
      <c r="G47" s="436">
        <v>0</v>
      </c>
      <c r="H47" s="436">
        <v>0</v>
      </c>
      <c r="I47" s="424">
        <v>0</v>
      </c>
    </row>
    <row r="48" spans="1:13">
      <c r="A48" s="425"/>
      <c r="B48" s="400" t="s">
        <v>484</v>
      </c>
      <c r="C48" s="401"/>
      <c r="D48" s="436">
        <v>0</v>
      </c>
      <c r="E48" s="436">
        <v>0</v>
      </c>
      <c r="F48" s="436">
        <v>0</v>
      </c>
      <c r="G48" s="436">
        <v>0</v>
      </c>
      <c r="H48" s="436">
        <v>0</v>
      </c>
      <c r="I48" s="424">
        <v>0</v>
      </c>
    </row>
    <row r="49" spans="1:11">
      <c r="A49" s="425"/>
      <c r="B49" s="400"/>
      <c r="C49" s="401"/>
      <c r="D49" s="446"/>
      <c r="E49" s="445"/>
      <c r="F49" s="446"/>
      <c r="G49" s="445"/>
      <c r="H49" s="446"/>
      <c r="I49" s="445"/>
    </row>
    <row r="50" spans="1:11">
      <c r="A50" s="433" t="s">
        <v>485</v>
      </c>
      <c r="B50" s="400"/>
      <c r="C50" s="401"/>
      <c r="D50" s="436">
        <v>0</v>
      </c>
      <c r="E50" s="436">
        <v>0</v>
      </c>
      <c r="F50" s="436">
        <v>0</v>
      </c>
      <c r="G50" s="436">
        <v>0</v>
      </c>
      <c r="H50" s="436">
        <v>0</v>
      </c>
      <c r="I50" s="424">
        <v>0</v>
      </c>
    </row>
    <row r="51" spans="1:11">
      <c r="A51" s="425"/>
      <c r="B51" s="400"/>
      <c r="C51" s="401"/>
      <c r="D51" s="446"/>
      <c r="E51" s="445"/>
      <c r="F51" s="446"/>
      <c r="G51" s="445"/>
      <c r="H51" s="446"/>
      <c r="I51" s="445"/>
    </row>
    <row r="52" spans="1:11">
      <c r="A52" s="399" t="s">
        <v>486</v>
      </c>
      <c r="B52" s="400"/>
      <c r="C52" s="401"/>
      <c r="D52" s="436">
        <v>0</v>
      </c>
      <c r="E52" s="436">
        <v>0</v>
      </c>
      <c r="F52" s="436">
        <v>0</v>
      </c>
      <c r="G52" s="436">
        <v>0</v>
      </c>
      <c r="H52" s="436">
        <v>0</v>
      </c>
      <c r="I52" s="424">
        <v>0</v>
      </c>
    </row>
    <row r="53" spans="1:11">
      <c r="A53" s="399" t="s">
        <v>487</v>
      </c>
      <c r="B53" s="400"/>
      <c r="C53" s="401"/>
      <c r="D53" s="446"/>
      <c r="E53" s="445"/>
      <c r="F53" s="446"/>
      <c r="G53" s="445"/>
      <c r="H53" s="446"/>
      <c r="I53" s="445"/>
    </row>
    <row r="54" spans="1:11">
      <c r="A54" s="399" t="s">
        <v>488</v>
      </c>
      <c r="B54" s="400"/>
      <c r="C54" s="401"/>
      <c r="D54" s="446"/>
      <c r="E54" s="445"/>
      <c r="F54" s="446"/>
      <c r="G54" s="445"/>
      <c r="H54" s="446"/>
      <c r="I54" s="445"/>
    </row>
    <row r="55" spans="1:11">
      <c r="A55" s="399"/>
      <c r="B55" s="400" t="s">
        <v>489</v>
      </c>
      <c r="C55" s="401"/>
      <c r="D55" s="436">
        <v>0</v>
      </c>
      <c r="E55" s="436">
        <v>0</v>
      </c>
      <c r="F55" s="436">
        <v>0</v>
      </c>
      <c r="G55" s="436">
        <v>0</v>
      </c>
      <c r="H55" s="436">
        <v>0</v>
      </c>
      <c r="I55" s="424">
        <v>0</v>
      </c>
    </row>
    <row r="56" spans="1:11">
      <c r="A56" s="399"/>
      <c r="B56" s="400" t="s">
        <v>490</v>
      </c>
      <c r="C56" s="401"/>
      <c r="D56" s="436">
        <v>0</v>
      </c>
      <c r="E56" s="436">
        <v>0</v>
      </c>
      <c r="F56" s="436">
        <v>0</v>
      </c>
      <c r="G56" s="436">
        <v>0</v>
      </c>
      <c r="H56" s="436">
        <v>0</v>
      </c>
      <c r="I56" s="424">
        <v>0</v>
      </c>
    </row>
    <row r="57" spans="1:11">
      <c r="A57" s="425"/>
      <c r="B57" s="400"/>
      <c r="C57" s="401"/>
      <c r="D57" s="446"/>
      <c r="E57" s="445"/>
      <c r="F57" s="446"/>
      <c r="G57" s="445"/>
      <c r="H57" s="446"/>
      <c r="I57" s="445"/>
    </row>
    <row r="58" spans="1:11">
      <c r="A58" s="399" t="s">
        <v>491</v>
      </c>
      <c r="B58" s="400"/>
      <c r="C58" s="401"/>
      <c r="D58" s="441">
        <v>0</v>
      </c>
      <c r="E58" s="436">
        <v>0</v>
      </c>
      <c r="F58" s="436">
        <v>0</v>
      </c>
      <c r="G58" s="436">
        <v>0</v>
      </c>
      <c r="H58" s="436">
        <v>0</v>
      </c>
      <c r="I58" s="424">
        <v>0</v>
      </c>
    </row>
    <row r="59" spans="1:11">
      <c r="A59" s="425"/>
      <c r="B59" s="400"/>
      <c r="C59" s="401"/>
      <c r="D59" s="441"/>
      <c r="E59" s="436"/>
      <c r="F59" s="436"/>
      <c r="G59" s="436"/>
      <c r="H59" s="436"/>
      <c r="I59" s="424"/>
    </row>
    <row r="60" spans="1:11">
      <c r="A60" s="399" t="s">
        <v>493</v>
      </c>
      <c r="B60" s="400"/>
      <c r="C60" s="401"/>
      <c r="D60" s="441">
        <v>6668933519</v>
      </c>
      <c r="E60" s="436">
        <v>0</v>
      </c>
      <c r="F60" s="436">
        <v>6668933519</v>
      </c>
      <c r="G60" s="436">
        <v>2982772475.5900002</v>
      </c>
      <c r="H60" s="436">
        <v>2981964504.5599995</v>
      </c>
      <c r="I60" s="424">
        <v>3686161043.4099998</v>
      </c>
      <c r="K60" s="405"/>
    </row>
    <row r="61" spans="1:11">
      <c r="A61" s="399" t="s">
        <v>494</v>
      </c>
      <c r="B61" s="400"/>
      <c r="C61" s="401"/>
      <c r="D61" s="441"/>
      <c r="E61" s="436"/>
      <c r="F61" s="436"/>
      <c r="G61" s="436"/>
      <c r="H61" s="436"/>
      <c r="I61" s="424"/>
    </row>
    <row r="62" spans="1:11" ht="6" customHeight="1">
      <c r="A62" s="447"/>
      <c r="B62" s="448"/>
      <c r="C62" s="449"/>
      <c r="D62" s="450"/>
      <c r="E62" s="451"/>
      <c r="F62" s="451"/>
      <c r="G62" s="451"/>
      <c r="H62" s="451"/>
      <c r="I62" s="452"/>
    </row>
    <row r="87" spans="2:9">
      <c r="B87" s="364"/>
      <c r="C87" s="364"/>
      <c r="D87" s="364"/>
      <c r="G87" s="364"/>
      <c r="H87" s="364"/>
      <c r="I87" s="364"/>
    </row>
    <row r="88" spans="2:9">
      <c r="B88" s="364"/>
      <c r="C88" s="364"/>
      <c r="D88" s="364"/>
      <c r="G88" s="364"/>
      <c r="H88" s="364"/>
      <c r="I88" s="364"/>
    </row>
    <row r="89" spans="2:9">
      <c r="B89" s="364"/>
      <c r="C89" s="364"/>
      <c r="D89" s="364"/>
      <c r="G89" s="364"/>
      <c r="H89" s="364"/>
      <c r="I89" s="364"/>
    </row>
  </sheetData>
  <mergeCells count="9">
    <mergeCell ref="A10:C11"/>
    <mergeCell ref="D10:H10"/>
    <mergeCell ref="I10:I11"/>
    <mergeCell ref="A2:I2"/>
    <mergeCell ref="A3:I3"/>
    <mergeCell ref="A4:I4"/>
    <mergeCell ref="A5:I5"/>
    <mergeCell ref="A6:I6"/>
    <mergeCell ref="A7:I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4</vt:i4>
      </vt:variant>
    </vt:vector>
  </HeadingPairs>
  <TitlesOfParts>
    <vt:vector size="13" baseType="lpstr">
      <vt:lpstr>F1</vt:lpstr>
      <vt:lpstr>F2</vt:lpstr>
      <vt:lpstr>F3</vt:lpstr>
      <vt:lpstr>F4</vt:lpstr>
      <vt:lpstr>F5</vt:lpstr>
      <vt:lpstr>F6-A</vt:lpstr>
      <vt:lpstr>F6-B</vt:lpstr>
      <vt:lpstr>F6-C</vt:lpstr>
      <vt:lpstr>F6-D</vt:lpstr>
      <vt:lpstr>'F1'!Área_de_impresión</vt:lpstr>
      <vt:lpstr>'F6-A'!Área_de_impresión</vt:lpstr>
      <vt:lpstr>'F1'!Títulos_a_imprimir</vt:lpstr>
      <vt:lpstr>'F6-A'!Títulos_a_imprimir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soporte</cp:lastModifiedBy>
  <dcterms:created xsi:type="dcterms:W3CDTF">2018-07-16T19:58:03Z</dcterms:created>
  <dcterms:modified xsi:type="dcterms:W3CDTF">2018-07-23T19:46:23Z</dcterms:modified>
</cp:coreProperties>
</file>