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19200" windowHeight="12765" activeTab="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)" sheetId="6" r:id="rId6"/>
    <sheet name="Formato 6 b)" sheetId="7" r:id="rId7"/>
    <sheet name="Formato 6 c)" sheetId="8" r:id="rId8"/>
    <sheet name="Formato 6 d)" sheetId="9" r:id="rId9"/>
  </sheets>
  <externalReferences>
    <externalReference r:id="rId12"/>
    <externalReference r:id="rId13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cbvbcvbcv">'Formato 6 b)'!$B$58</definedName>
    <definedName name="cvbcbvbcvbvc">'Formato 6 b)'!$C$41</definedName>
    <definedName name="cvbcvb">'Formato 6 b)'!$F$40</definedName>
    <definedName name="cvbcvbcbv">'Formato 6 b)'!$D$58</definedName>
    <definedName name="cvbvcbcbvbc">'Formato 6 b)'!$C$9</definedName>
    <definedName name="DEUDA_CONT_FIN_01">'Formato 2'!$B$31</definedName>
    <definedName name="DEUDA_CONT_FIN_02">'Formato 2'!$C$31</definedName>
    <definedName name="DEUDA_CONT_FIN_03">'Formato 2'!$D$31</definedName>
    <definedName name="DEUDA_CONT_FIN_04">'Formato 2'!$E$31</definedName>
    <definedName name="DEUDA_CONT_FIN_05">'Formato 2'!$F$31</definedName>
    <definedName name="DEUDA_CONT_FIN_06">'Formato 2'!$G$31</definedName>
    <definedName name="DEUDA_CONT_FIN_07">'Formato 2'!$H$31</definedName>
    <definedName name="dsafvzsd">'[2]Info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'[2]Info General'!$C$7</definedName>
    <definedName name="fdsfdsfdsfdsfdsfdsfdsfdsfdsfdsfdsfds">'Formato 3'!$J$8</definedName>
    <definedName name="fgsgfdfdfzxvzcvczv">'Formato 2'!$C$52</definedName>
    <definedName name="GASTO_E_FIN_01">'Formato 6 b)'!$B$58</definedName>
    <definedName name="GASTO_E_FIN_02">'Formato 6 b)'!$C$58</definedName>
    <definedName name="GASTO_E_FIN_03">'Formato 6 b)'!$D$58</definedName>
    <definedName name="GASTO_E_FIN_04">'Formato 6 b)'!$E$58</definedName>
    <definedName name="GASTO_E_FIN_05">'Formato 6 b)'!$F$58</definedName>
    <definedName name="GASTO_E_FIN_06">'Formato 6 b)'!$G$58</definedName>
    <definedName name="GASTO_E_T1">'Formato 6 b)'!$B$41</definedName>
    <definedName name="GASTO_E_T2">'Formato 6 b)'!$C$41</definedName>
    <definedName name="GASTO_E_T3">'Formato 6 b)'!$D$41</definedName>
    <definedName name="GASTO_E_T4">'Formato 6 b)'!$E$41</definedName>
    <definedName name="GASTO_E_T5">'Formato 6 b)'!$F$41</definedName>
    <definedName name="GASTO_E_T6">'Formato 6 b)'!$G$41</definedName>
    <definedName name="GASTO_NE_FIN_01">'Formato 6 b)'!$B$40</definedName>
    <definedName name="GASTO_NE_FIN_02">'Formato 6 b)'!$C$40</definedName>
    <definedName name="GASTO_NE_FIN_03">'Formato 6 b)'!$D$40</definedName>
    <definedName name="GASTO_NE_FIN_04">'Formato 6 b)'!$E$40</definedName>
    <definedName name="GASTO_NE_FIN_05">'Formato 6 b)'!$F$40</definedName>
    <definedName name="GASTO_NE_FIN_06">'Formato 6 b)'!$G$40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'Formato 2'!$E$52</definedName>
    <definedName name="MONTO1">'[2]Info General'!$D$18</definedName>
    <definedName name="MONTO2">'[2]Info General'!$E$18</definedName>
    <definedName name="OB_CORTO_PLAZO_FIN_01">'Formato 2'!$B$52</definedName>
    <definedName name="OB_CORTO_PLAZO_FIN_02">'Formato 2'!$C$52</definedName>
    <definedName name="OB_CORTO_PLAZO_FIN_03">'Formato 2'!$D$52</definedName>
    <definedName name="OB_CORTO_PLAZO_FIN_04">'Formato 2'!$E$52</definedName>
    <definedName name="OB_CORTO_PLAZO_FIN_05">'Formato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'[2]Info General'!$C$7</definedName>
    <definedName name="SALDO_PENDIENTE">'[2]Info General'!$F$18</definedName>
    <definedName name="sdfsdfsfds">'Formato 3'!$E$14</definedName>
    <definedName name="sdfsfsdf">'Formato 3'!$G$8</definedName>
    <definedName name="_xlnm.Print_Titles" localSheetId="5">'Formato 6 a)'!$1:$8</definedName>
    <definedName name="TRIMESTRE">'[2]Info General'!$C$16</definedName>
    <definedName name="ULTIMO">'[1]Info General'!$E$20</definedName>
    <definedName name="ULTIMO_SALDO">'[2]Info General'!$F$20</definedName>
    <definedName name="VALOR_INS_BCC_FIN_01">'Formato 2'!$B$38</definedName>
    <definedName name="VALOR_INS_BCC_FIN_02">'Formato 2'!$C$38</definedName>
    <definedName name="VALOR_INS_BCC_FIN_03">'Formato 2'!$D$38</definedName>
    <definedName name="VALOR_INS_BCC_FIN_04">'Formato 2'!$E$38</definedName>
    <definedName name="VALOR_INS_BCC_FIN_05">'Formato 2'!$F$38</definedName>
    <definedName name="VALOR_INS_BCC_FIN_06">'Formato 2'!$G$38</definedName>
    <definedName name="VALOR_INS_BCC_FIN_07">'Formato 2'!$H$38</definedName>
    <definedName name="vcbvbcbdfgfdg">'Formato 6 b)'!$D$9</definedName>
    <definedName name="vcvcbvcbcvb">'Formato 6 b)'!$B$41</definedName>
    <definedName name="zfds">'Formato 2'!$H$38</definedName>
  </definedNames>
  <calcPr fullCalcOnLoad="1"/>
</workbook>
</file>

<file path=xl/sharedStrings.xml><?xml version="1.0" encoding="utf-8"?>
<sst xmlns="http://schemas.openxmlformats.org/spreadsheetml/2006/main" count="696" uniqueCount="486">
  <si>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</si>
  <si>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</si>
  <si>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</si>
  <si>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</si>
  <si>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</si>
  <si>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</si>
  <si>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</si>
  <si>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</si>
  <si>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</si>
  <si>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</si>
  <si>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</si>
  <si>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</si>
  <si>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</si>
  <si>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</si>
  <si>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</si>
  <si>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</si>
  <si>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</si>
  <si>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</si>
  <si>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</si>
  <si>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</si>
  <si>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</si>
  <si>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</si>
  <si>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</si>
  <si>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</si>
  <si>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</si>
  <si>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</si>
  <si>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</si>
  <si>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</si>
  <si>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</si>
  <si>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</si>
  <si>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</si>
  <si>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</si>
  <si>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</si>
  <si>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</si>
  <si>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</si>
  <si>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</si>
  <si>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</si>
  <si>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</si>
  <si>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</si>
  <si>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</si>
  <si>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</si>
  <si>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</si>
  <si>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</si>
  <si>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</si>
  <si>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</si>
  <si>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</si>
  <si>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</si>
  <si>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</si>
  <si>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</si>
  <si>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</si>
  <si>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</si>
  <si>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</si>
  <si>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</si>
  <si>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</si>
  <si>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</si>
  <si>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</si>
  <si>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</si>
  <si>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</si>
  <si>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</si>
  <si>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</si>
  <si>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</si>
  <si>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</si>
  <si>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</si>
  <si>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</si>
  <si>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</si>
  <si>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</si>
  <si>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</si>
  <si>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</si>
  <si>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</si>
  <si>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</si>
  <si>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</si>
  <si>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</si>
  <si>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</si>
  <si>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</si>
  <si>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</si>
  <si>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</si>
  <si>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</si>
  <si>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</si>
  <si>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</si>
  <si>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</si>
  <si>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</si>
  <si>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</si>
  <si>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</si>
  <si>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</si>
  <si>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</si>
  <si>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</si>
  <si>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</si>
  <si>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</si>
  <si>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</si>
  <si>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</si>
  <si>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</si>
  <si>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</si>
  <si>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</si>
  <si>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</si>
  <si>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</si>
  <si>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</si>
  <si>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</si>
  <si>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</si>
  <si>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</si>
  <si>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</si>
  <si>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</si>
  <si>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</si>
  <si>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</si>
  <si>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</si>
  <si>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</si>
  <si>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</si>
  <si>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</si>
  <si>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</si>
  <si>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</si>
  <si>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</si>
  <si>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</si>
  <si>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</si>
  <si>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</si>
  <si>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</si>
  <si>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</si>
  <si>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</si>
  <si>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</si>
  <si>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</si>
  <si>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</si>
  <si>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</si>
  <si>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</si>
  <si>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</si>
  <si>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</si>
  <si>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</si>
  <si>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</si>
  <si>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</si>
  <si>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</si>
  <si>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</si>
  <si>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</si>
  <si>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</si>
  <si>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</si>
  <si>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</si>
  <si>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</si>
  <si>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</si>
  <si>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</si>
  <si>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</si>
  <si>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</si>
  <si>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</si>
  <si>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</si>
  <si>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</si>
  <si>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</si>
  <si>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</si>
  <si>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</si>
  <si>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</si>
  <si>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</si>
  <si>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</si>
  <si>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</si>
  <si>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</si>
  <si>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</si>
  <si>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</si>
  <si>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</si>
  <si>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</si>
  <si>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</si>
  <si>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</si>
  <si>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</si>
  <si>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</si>
  <si>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</si>
  <si>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</si>
  <si>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</si>
  <si>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</si>
  <si>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</si>
  <si>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</si>
  <si>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</si>
  <si>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</si>
  <si>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</si>
  <si>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</si>
  <si>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</si>
  <si>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</si>
  <si>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</si>
  <si>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</si>
  <si>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</si>
  <si>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</si>
  <si>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</si>
  <si>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</si>
  <si>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</si>
  <si>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</si>
  <si>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</si>
  <si>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</si>
  <si>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</si>
  <si>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</si>
  <si>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</si>
  <si>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</si>
  <si>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</si>
  <si>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</si>
  <si>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</si>
  <si>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</si>
  <si>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</si>
  <si>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</si>
  <si>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</si>
  <si>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</si>
  <si>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</si>
  <si>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</si>
  <si>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</si>
  <si>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</si>
  <si>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</si>
  <si>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</si>
  <si>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</si>
  <si>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</si>
  <si>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</si>
  <si>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</si>
  <si>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</si>
  <si>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</si>
  <si>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</si>
  <si>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</si>
  <si>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</si>
  <si>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</si>
  <si>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</si>
  <si>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</si>
  <si>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</si>
  <si>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</si>
  <si>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</si>
  <si>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</si>
  <si>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</si>
  <si>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</si>
  <si>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</si>
  <si>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</si>
  <si>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</si>
  <si>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</si>
  <si>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</si>
  <si>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</si>
  <si>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</si>
  <si>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</si>
  <si>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</si>
  <si>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</si>
  <si>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</si>
  <si>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</si>
  <si>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</si>
  <si>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</si>
  <si>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</si>
  <si>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</si>
  <si>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</si>
  <si>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</si>
  <si>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</si>
  <si>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</si>
  <si>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</si>
  <si>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</si>
  <si>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</si>
  <si>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</si>
  <si>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</si>
  <si>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</si>
  <si>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</si>
  <si>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</si>
  <si>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</si>
  <si>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</si>
  <si>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</si>
  <si>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</si>
  <si>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</si>
  <si>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</si>
  <si>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</si>
  <si>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</si>
  <si>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</si>
  <si>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</si>
  <si>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</si>
  <si>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</si>
  <si>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</si>
  <si>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</si>
  <si>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</si>
  <si>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</si>
  <si>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</si>
  <si>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</si>
  <si>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</si>
  <si>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</si>
  <si>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</si>
  <si>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</si>
  <si>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</si>
  <si>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</si>
  <si>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</si>
  <si>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</si>
  <si>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</si>
  <si>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</si>
  <si>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</si>
  <si>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</si>
  <si>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</si>
  <si>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</si>
  <si>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</si>
  <si>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</si>
  <si>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</si>
  <si>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</si>
  <si>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</si>
  <si>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</si>
  <si>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</si>
  <si>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</si>
  <si>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</si>
  <si>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</si>
  <si>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</si>
  <si>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</si>
  <si>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</si>
  <si>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</si>
  <si>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</si>
  <si>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</si>
  <si>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</si>
  <si>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Ejecutivo del Estado de Campeche (a)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</si>
  <si>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</si>
  <si>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</si>
  <si>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</si>
  <si>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</si>
  <si>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</si>
  <si>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</si>
  <si>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</si>
  <si>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</si>
  <si>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</si>
  <si>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</si>
  <si>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</si>
  <si>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</si>
  <si>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</si>
  <si>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</si>
  <si>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</si>
  <si>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</si>
  <si>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</si>
  <si>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</si>
  <si>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</si>
  <si>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</si>
  <si>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</si>
  <si>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</si>
  <si>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</si>
  <si>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</si>
  <si>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</si>
  <si>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</si>
  <si>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</si>
  <si>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</si>
  <si>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</si>
  <si>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</si>
  <si>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</si>
  <si>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</si>
  <si>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</si>
  <si>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</si>
  <si>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</si>
  <si>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</si>
  <si>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</si>
  <si>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</si>
  <si>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</si>
  <si>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</si>
  <si>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</si>
  <si>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</si>
  <si>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</si>
  <si>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</si>
  <si>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</si>
  <si>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</si>
  <si>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</si>
  <si>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</si>
  <si>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</si>
  <si>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</si>
  <si>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</si>
  <si>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</si>
  <si>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</si>
  <si>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</si>
  <si>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</si>
  <si>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</si>
  <si>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</si>
  <si>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</si>
  <si>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</si>
  <si>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</si>
  <si>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</si>
  <si>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</si>
  <si>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</si>
  <si>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</si>
  <si>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</si>
  <si>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</si>
  <si>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</si>
  <si>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</si>
  <si>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</si>
  <si>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</si>
  <si>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</si>
  <si>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</si>
  <si>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</si>
  <si>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</si>
  <si>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</si>
  <si>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</si>
  <si>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</si>
  <si>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</si>
  <si>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</si>
  <si>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</si>
  <si>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</si>
  <si>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</si>
  <si>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</si>
  <si>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</si>
  <si>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</si>
  <si>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</si>
  <si>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</si>
  <si>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</si>
  <si>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</si>
  <si>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</si>
  <si>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</si>
  <si>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</si>
  <si>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</si>
  <si>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</si>
  <si>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</si>
  <si>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</si>
  <si>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</si>
  <si>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</si>
  <si>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</si>
  <si>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</si>
  <si>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</si>
  <si>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</si>
  <si>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</si>
  <si>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</si>
  <si>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</si>
  <si>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</si>
  <si>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</si>
  <si>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</si>
  <si>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</si>
  <si>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</si>
  <si>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</si>
  <si>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</si>
  <si>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</si>
  <si>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</si>
  <si>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</si>
  <si>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</si>
  <si>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</si>
  <si>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</si>
  <si>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</si>
  <si>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</si>
  <si>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</si>
  <si>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</si>
  <si>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</si>
  <si>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</si>
  <si>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</si>
  <si>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</si>
  <si>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</si>
  <si>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</si>
  <si>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</si>
  <si>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</si>
  <si>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</si>
  <si>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</si>
  <si>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</si>
  <si>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</si>
  <si>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</si>
  <si>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</si>
  <si>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</si>
  <si>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</si>
  <si>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</si>
  <si>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</si>
  <si>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</si>
  <si>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</si>
  <si>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</si>
  <si>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</si>
  <si>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</si>
  <si>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</si>
  <si>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Oficina del Gobernador</t>
  </si>
  <si>
    <t>Secretaría General de Gobierno</t>
  </si>
  <si>
    <t>Secretaría de Finanzas</t>
  </si>
  <si>
    <t>Secretaría de Administración E Innovación Gubernamental</t>
  </si>
  <si>
    <t>Secretaría de La Contraloría</t>
  </si>
  <si>
    <t>Secretaría de Planeación</t>
  </si>
  <si>
    <t>Secretaría de Educación</t>
  </si>
  <si>
    <t>Secretaría de Cultura</t>
  </si>
  <si>
    <t>Secretaría de Salud</t>
  </si>
  <si>
    <t>Secretaría de Desarrollo Social y Humano</t>
  </si>
  <si>
    <t>Secretaría de Desarrollo Energético Sustentable</t>
  </si>
  <si>
    <t>Secretaría de Desarrollo Económico</t>
  </si>
  <si>
    <t>Secretaría de Desarrollo Rural</t>
  </si>
  <si>
    <t>Secretaría de Pesca y Acuacultura</t>
  </si>
  <si>
    <t>Secretaría de Desarrollo Urbano, Obras Públicas e Infraestructura</t>
  </si>
  <si>
    <t>Secretaría de Turismo</t>
  </si>
  <si>
    <t>Secretaría de Trabajo y Previsión Social</t>
  </si>
  <si>
    <t>Secretaría de Seguridad Pública</t>
  </si>
  <si>
    <t>Secretaría de Protección Civil</t>
  </si>
  <si>
    <t>Consejería Jurídica</t>
  </si>
  <si>
    <t>Fiscalía General del Estado de Campeche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</si>
  <si>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</si>
  <si>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</si>
  <si>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</si>
  <si>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</si>
  <si>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</si>
  <si>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</si>
  <si>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</si>
  <si>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r>
      <t xml:space="preserve">A. Instrumento Bono Cupón Cero FONREC </t>
    </r>
    <r>
      <rPr>
        <vertAlign val="superscript"/>
        <sz val="11"/>
        <color indexed="8"/>
        <rFont val="Calibri"/>
        <family val="2"/>
      </rPr>
      <t>2</t>
    </r>
  </si>
  <si>
    <r>
      <t>B. Instrumento Bono Cupón Cero PROFISE</t>
    </r>
    <r>
      <rPr>
        <vertAlign val="superscript"/>
        <sz val="11"/>
        <color indexed="8"/>
        <rFont val="Calibri"/>
        <family val="2"/>
      </rPr>
      <t xml:space="preserve"> 2</t>
    </r>
  </si>
  <si>
    <r>
      <t>C.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</si>
  <si>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D.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</si>
  <si>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E.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</si>
  <si>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</si>
  <si>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t>BANAMEX, S.A.</t>
  </si>
  <si>
    <t>SANTANDER, S.A.</t>
  </si>
  <si>
    <t>BBVA BANCOMER, S.A.</t>
  </si>
  <si>
    <t>Secretaría de Medio Ambiente, Biodiversidad y Cambio Climático</t>
  </si>
  <si>
    <t>2021 (d)</t>
  </si>
  <si>
    <t>31 de diciembre de 2020 (e)</t>
  </si>
  <si>
    <t>Saldo al 31 de diciembre de 2020 (d)</t>
  </si>
  <si>
    <t>Del 1 enero al 31 de marzo de 2021 (b)</t>
  </si>
  <si>
    <t>Al 31 de marzo de 2021 y al 31 de diciembre de 2020 (b)</t>
  </si>
  <si>
    <t>Monto pagado de la inversión al 31 de marzo de 2021 (k)</t>
  </si>
  <si>
    <t>Monto pagado de la inversión actualizado al 31 de marzo de 2021 (l)</t>
  </si>
  <si>
    <t>Saldo pendiente por pagar de la inversión al 31 de marzo de 2021 (m = g – l)</t>
  </si>
  <si>
    <t>Del 1 de enero al 31 de marzo de 2021 (b)</t>
  </si>
  <si>
    <t>Provisiones del Estado</t>
  </si>
</sst>
</file>

<file path=xl/styles.xml><?xml version="1.0" encoding="utf-8"?>
<styleSheet xmlns="http://schemas.openxmlformats.org/spreadsheetml/2006/main">
  <numFmts count="2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yy;@"/>
    <numFmt numFmtId="179" formatCode="[$-1080A]#,##0.00;\(#,##0.00\)"/>
    <numFmt numFmtId="180" formatCode="[$-1080A]#,##0.00;\-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9"/>
      <color indexed="8"/>
      <name val="Courier New"/>
      <family val="3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b/>
      <sz val="9"/>
      <color rgb="FF000000"/>
      <name val="Courier New"/>
      <family val="3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center" indent="3"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33" borderId="16" xfId="0" applyFill="1" applyBorder="1" applyAlignment="1">
      <alignment vertical="center"/>
    </xf>
    <xf numFmtId="0" fontId="43" fillId="33" borderId="11" xfId="0" applyFont="1" applyFill="1" applyBorder="1" applyAlignment="1">
      <alignment horizontal="left" vertical="center" wrapText="1" indent="3"/>
    </xf>
    <xf numFmtId="177" fontId="43" fillId="0" borderId="15" xfId="47" applyFont="1" applyFill="1" applyBorder="1" applyAlignment="1" applyProtection="1">
      <alignment/>
      <protection locked="0"/>
    </xf>
    <xf numFmtId="177" fontId="46" fillId="33" borderId="16" xfId="47" applyFont="1" applyFill="1" applyBorder="1" applyAlignment="1">
      <alignment/>
    </xf>
    <xf numFmtId="177" fontId="47" fillId="33" borderId="16" xfId="47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left" vertical="center" indent="3"/>
    </xf>
    <xf numFmtId="0" fontId="0" fillId="34" borderId="15" xfId="0" applyFill="1" applyBorder="1" applyAlignment="1">
      <alignment horizontal="left" vertical="center" indent="6"/>
    </xf>
    <xf numFmtId="0" fontId="0" fillId="34" borderId="15" xfId="0" applyFill="1" applyBorder="1" applyAlignment="1">
      <alignment horizontal="left" vertical="center" indent="9"/>
    </xf>
    <xf numFmtId="0" fontId="0" fillId="34" borderId="15" xfId="0" applyFill="1" applyBorder="1" applyAlignment="1">
      <alignment horizontal="left" vertical="center" indent="3"/>
    </xf>
    <xf numFmtId="0" fontId="43" fillId="34" borderId="15" xfId="0" applyFont="1" applyFill="1" applyBorder="1" applyAlignment="1">
      <alignment horizontal="left" vertical="center" indent="3"/>
    </xf>
    <xf numFmtId="0" fontId="0" fillId="34" borderId="15" xfId="0" applyFill="1" applyBorder="1" applyAlignment="1">
      <alignment horizontal="left" indent="9"/>
    </xf>
    <xf numFmtId="0" fontId="0" fillId="34" borderId="15" xfId="0" applyFill="1" applyBorder="1" applyAlignment="1">
      <alignment horizontal="left" indent="3"/>
    </xf>
    <xf numFmtId="0" fontId="43" fillId="34" borderId="15" xfId="0" applyFont="1" applyFill="1" applyBorder="1" applyAlignment="1">
      <alignment horizontal="left" indent="3"/>
    </xf>
    <xf numFmtId="177" fontId="43" fillId="34" borderId="15" xfId="47" applyFont="1" applyFill="1" applyBorder="1" applyAlignment="1" applyProtection="1">
      <alignment vertical="center"/>
      <protection locked="0"/>
    </xf>
    <xf numFmtId="177" fontId="0" fillId="34" borderId="15" xfId="47" applyFont="1" applyFill="1" applyBorder="1" applyAlignment="1" applyProtection="1">
      <alignment vertical="center"/>
      <protection locked="0"/>
    </xf>
    <xf numFmtId="177" fontId="0" fillId="34" borderId="15" xfId="47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left" vertical="center" wrapText="1" indent="6"/>
    </xf>
    <xf numFmtId="0" fontId="0" fillId="34" borderId="1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5" xfId="0" applyFill="1" applyBorder="1" applyAlignment="1">
      <alignment horizontal="left" vertical="center" wrapText="1" indent="9"/>
    </xf>
    <xf numFmtId="0" fontId="0" fillId="34" borderId="15" xfId="0" applyFill="1" applyBorder="1" applyAlignment="1">
      <alignment horizontal="left" wrapText="1" indent="9"/>
    </xf>
    <xf numFmtId="0" fontId="0" fillId="34" borderId="0" xfId="0" applyFill="1" applyAlignment="1">
      <alignment/>
    </xf>
    <xf numFmtId="0" fontId="0" fillId="34" borderId="15" xfId="0" applyFill="1" applyBorder="1" applyAlignment="1" applyProtection="1">
      <alignment horizontal="left" vertical="center" indent="6"/>
      <protection locked="0"/>
    </xf>
    <xf numFmtId="0" fontId="28" fillId="34" borderId="15" xfId="0" applyFont="1" applyFill="1" applyBorder="1" applyAlignment="1">
      <alignment vertical="center"/>
    </xf>
    <xf numFmtId="177" fontId="0" fillId="34" borderId="15" xfId="47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 horizontal="left" vertical="center" wrapText="1" indent="3"/>
    </xf>
    <xf numFmtId="0" fontId="43" fillId="34" borderId="15" xfId="0" applyFont="1" applyFill="1" applyBorder="1" applyAlignment="1">
      <alignment horizontal="left" vertical="center" wrapText="1" indent="3"/>
    </xf>
    <xf numFmtId="0" fontId="0" fillId="34" borderId="17" xfId="0" applyFill="1" applyBorder="1" applyAlignment="1">
      <alignment horizontal="left" vertical="center" indent="6"/>
    </xf>
    <xf numFmtId="177" fontId="0" fillId="34" borderId="17" xfId="47" applyFont="1" applyFill="1" applyBorder="1" applyAlignment="1" applyProtection="1">
      <alignment/>
      <protection locked="0"/>
    </xf>
    <xf numFmtId="0" fontId="43" fillId="34" borderId="15" xfId="0" applyFont="1" applyFill="1" applyBorder="1" applyAlignment="1">
      <alignment horizontal="left" vertical="center" wrapText="1" indent="9"/>
    </xf>
    <xf numFmtId="177" fontId="43" fillId="34" borderId="15" xfId="47" applyFont="1" applyFill="1" applyBorder="1" applyAlignment="1" applyProtection="1">
      <alignment/>
      <protection locked="0"/>
    </xf>
    <xf numFmtId="0" fontId="0" fillId="34" borderId="15" xfId="0" applyFill="1" applyBorder="1" applyAlignment="1">
      <alignment horizontal="left" vertical="center" indent="12"/>
    </xf>
    <xf numFmtId="177" fontId="0" fillId="34" borderId="15" xfId="47" applyFont="1" applyFill="1" applyBorder="1" applyAlignment="1" applyProtection="1">
      <alignment/>
      <protection locked="0"/>
    </xf>
    <xf numFmtId="177" fontId="0" fillId="34" borderId="17" xfId="47" applyFont="1" applyFill="1" applyBorder="1" applyAlignment="1" applyProtection="1">
      <alignment vertical="center"/>
      <protection locked="0"/>
    </xf>
    <xf numFmtId="0" fontId="43" fillId="34" borderId="15" xfId="0" applyFont="1" applyFill="1" applyBorder="1" applyAlignment="1">
      <alignment vertical="center"/>
    </xf>
    <xf numFmtId="177" fontId="43" fillId="34" borderId="15" xfId="47" applyFont="1" applyFill="1" applyBorder="1" applyAlignment="1">
      <alignment vertical="center"/>
    </xf>
    <xf numFmtId="0" fontId="43" fillId="34" borderId="13" xfId="0" applyFont="1" applyFill="1" applyBorder="1" applyAlignment="1">
      <alignment horizontal="left" vertical="center" indent="3"/>
    </xf>
    <xf numFmtId="0" fontId="43" fillId="34" borderId="13" xfId="0" applyFont="1" applyFill="1" applyBorder="1" applyAlignment="1">
      <alignment horizontal="left" vertical="center" wrapText="1" indent="3"/>
    </xf>
    <xf numFmtId="177" fontId="43" fillId="34" borderId="15" xfId="47" applyFont="1" applyFill="1" applyBorder="1" applyAlignment="1">
      <alignment/>
    </xf>
    <xf numFmtId="177" fontId="0" fillId="34" borderId="15" xfId="47" applyFont="1" applyFill="1" applyBorder="1" applyAlignment="1" applyProtection="1">
      <alignment/>
      <protection locked="0"/>
    </xf>
    <xf numFmtId="0" fontId="0" fillId="34" borderId="15" xfId="0" applyFill="1" applyBorder="1" applyAlignment="1">
      <alignment/>
    </xf>
    <xf numFmtId="178" fontId="0" fillId="34" borderId="15" xfId="0" applyNumberFormat="1" applyFill="1" applyBorder="1" applyAlignment="1" applyProtection="1">
      <alignment vertical="center"/>
      <protection locked="0"/>
    </xf>
    <xf numFmtId="16" fontId="0" fillId="34" borderId="15" xfId="0" applyNumberFormat="1" applyFill="1" applyBorder="1" applyAlignment="1">
      <alignment vertical="center"/>
    </xf>
    <xf numFmtId="0" fontId="43" fillId="34" borderId="15" xfId="0" applyFont="1" applyFill="1" applyBorder="1" applyAlignment="1">
      <alignment horizontal="left" vertical="center" indent="2"/>
    </xf>
    <xf numFmtId="0" fontId="0" fillId="34" borderId="15" xfId="0" applyFill="1" applyBorder="1" applyAlignment="1" applyProtection="1">
      <alignment horizontal="left" vertical="center" indent="4"/>
      <protection locked="0"/>
    </xf>
    <xf numFmtId="0" fontId="28" fillId="34" borderId="15" xfId="0" applyFont="1" applyFill="1" applyBorder="1" applyAlignment="1">
      <alignment horizontal="left" vertical="center"/>
    </xf>
    <xf numFmtId="0" fontId="43" fillId="34" borderId="14" xfId="0" applyFont="1" applyFill="1" applyBorder="1" applyAlignment="1">
      <alignment horizontal="left" vertical="center" indent="3"/>
    </xf>
    <xf numFmtId="0" fontId="0" fillId="34" borderId="14" xfId="0" applyFill="1" applyBorder="1" applyAlignment="1">
      <alignment horizontal="left" vertical="center" indent="5"/>
    </xf>
    <xf numFmtId="0" fontId="0" fillId="34" borderId="14" xfId="0" applyFill="1" applyBorder="1" applyAlignment="1">
      <alignment horizontal="left" vertical="center" indent="7"/>
    </xf>
    <xf numFmtId="0" fontId="0" fillId="34" borderId="14" xfId="0" applyFill="1" applyBorder="1" applyAlignment="1" applyProtection="1">
      <alignment horizontal="left" vertical="center" indent="5"/>
      <protection locked="0"/>
    </xf>
    <xf numFmtId="0" fontId="28" fillId="34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 applyProtection="1">
      <alignment/>
      <protection locked="0"/>
    </xf>
    <xf numFmtId="0" fontId="28" fillId="34" borderId="13" xfId="0" applyFont="1" applyFill="1" applyBorder="1" applyAlignment="1">
      <alignment/>
    </xf>
    <xf numFmtId="0" fontId="43" fillId="34" borderId="18" xfId="0" applyFont="1" applyFill="1" applyBorder="1" applyAlignment="1">
      <alignment horizontal="left" vertical="center" indent="2"/>
    </xf>
    <xf numFmtId="0" fontId="0" fillId="34" borderId="18" xfId="0" applyFill="1" applyBorder="1" applyAlignment="1">
      <alignment horizontal="left" vertical="center" indent="3"/>
    </xf>
    <xf numFmtId="0" fontId="0" fillId="34" borderId="15" xfId="0" applyFont="1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vertical="center" indent="5"/>
    </xf>
    <xf numFmtId="0" fontId="0" fillId="34" borderId="15" xfId="0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indent="3"/>
    </xf>
    <xf numFmtId="0" fontId="43" fillId="34" borderId="18" xfId="0" applyFont="1" applyFill="1" applyBorder="1" applyAlignment="1">
      <alignment horizontal="left" indent="2"/>
    </xf>
    <xf numFmtId="0" fontId="0" fillId="34" borderId="18" xfId="0" applyFont="1" applyFill="1" applyBorder="1" applyAlignment="1">
      <alignment horizontal="left" vertical="center" indent="3"/>
    </xf>
    <xf numFmtId="0" fontId="0" fillId="34" borderId="18" xfId="0" applyFont="1" applyFill="1" applyBorder="1" applyAlignment="1">
      <alignment horizontal="left" indent="3"/>
    </xf>
    <xf numFmtId="0" fontId="0" fillId="34" borderId="15" xfId="0" applyFill="1" applyBorder="1" applyAlignment="1" applyProtection="1">
      <alignment horizontal="left" vertical="center" wrapText="1" indent="6"/>
      <protection locked="0"/>
    </xf>
    <xf numFmtId="4" fontId="43" fillId="33" borderId="11" xfId="0" applyNumberFormat="1" applyFont="1" applyFill="1" applyBorder="1" applyAlignment="1" applyProtection="1">
      <alignment horizontal="center" vertical="center"/>
      <protection locked="0"/>
    </xf>
    <xf numFmtId="4" fontId="0" fillId="34" borderId="15" xfId="0" applyNumberFormat="1" applyFill="1" applyBorder="1" applyAlignment="1">
      <alignment vertical="center"/>
    </xf>
    <xf numFmtId="4" fontId="0" fillId="34" borderId="15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>
      <alignment vertical="center"/>
    </xf>
    <xf numFmtId="4" fontId="43" fillId="34" borderId="15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4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5" xfId="0" applyNumberFormat="1" applyFill="1" applyBorder="1" applyAlignment="1">
      <alignment/>
    </xf>
    <xf numFmtId="4" fontId="0" fillId="34" borderId="15" xfId="47" applyNumberFormat="1" applyFont="1" applyFill="1" applyBorder="1" applyAlignment="1">
      <alignment/>
    </xf>
    <xf numFmtId="4" fontId="43" fillId="0" borderId="15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4" fontId="0" fillId="33" borderId="16" xfId="47" applyNumberFormat="1" applyFont="1" applyFill="1" applyBorder="1" applyAlignment="1">
      <alignment/>
    </xf>
    <xf numFmtId="4" fontId="0" fillId="33" borderId="16" xfId="47" applyNumberFormat="1" applyFont="1" applyFill="1" applyBorder="1" applyAlignment="1">
      <alignment vertical="center"/>
    </xf>
    <xf numFmtId="4" fontId="43" fillId="34" borderId="15" xfId="47" applyNumberFormat="1" applyFont="1" applyFill="1" applyBorder="1" applyAlignment="1" applyProtection="1">
      <alignment/>
      <protection locked="0"/>
    </xf>
    <xf numFmtId="4" fontId="47" fillId="33" borderId="16" xfId="47" applyNumberFormat="1" applyFont="1" applyFill="1" applyBorder="1" applyAlignment="1">
      <alignment vertical="center"/>
    </xf>
    <xf numFmtId="4" fontId="0" fillId="0" borderId="15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 applyProtection="1">
      <alignment/>
      <protection locked="0"/>
    </xf>
    <xf numFmtId="4" fontId="47" fillId="33" borderId="16" xfId="47" applyNumberFormat="1" applyFont="1" applyFill="1" applyBorder="1" applyAlignment="1">
      <alignment/>
    </xf>
    <xf numFmtId="4" fontId="0" fillId="0" borderId="15" xfId="47" applyNumberFormat="1" applyFont="1" applyFill="1" applyBorder="1" applyAlignment="1" applyProtection="1">
      <alignment/>
      <protection locked="0"/>
    </xf>
    <xf numFmtId="4" fontId="43" fillId="34" borderId="17" xfId="47" applyNumberFormat="1" applyFont="1" applyFill="1" applyBorder="1" applyAlignment="1" applyProtection="1">
      <alignment vertical="center"/>
      <protection locked="0"/>
    </xf>
    <xf numFmtId="4" fontId="43" fillId="34" borderId="19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/>
      <protection locked="0"/>
    </xf>
    <xf numFmtId="4" fontId="43" fillId="34" borderId="18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 wrapText="1"/>
      <protection locked="0"/>
    </xf>
    <xf numFmtId="4" fontId="0" fillId="34" borderId="18" xfId="47" applyNumberFormat="1" applyFont="1" applyFill="1" applyBorder="1" applyAlignment="1">
      <alignment vertical="center"/>
    </xf>
    <xf numFmtId="4" fontId="43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>
      <alignment horizontal="right" vertical="center"/>
    </xf>
    <xf numFmtId="0" fontId="43" fillId="34" borderId="18" xfId="0" applyFont="1" applyFill="1" applyBorder="1" applyAlignment="1">
      <alignment horizontal="left" vertical="center" indent="3"/>
    </xf>
    <xf numFmtId="0" fontId="43" fillId="34" borderId="15" xfId="0" applyFont="1" applyFill="1" applyBorder="1" applyAlignment="1">
      <alignment horizontal="left" vertical="center" indent="6"/>
    </xf>
    <xf numFmtId="0" fontId="43" fillId="34" borderId="15" xfId="0" applyFont="1" applyFill="1" applyBorder="1" applyAlignment="1">
      <alignment horizontal="left" indent="6"/>
    </xf>
    <xf numFmtId="0" fontId="0" fillId="34" borderId="14" xfId="0" applyFill="1" applyBorder="1" applyAlignment="1">
      <alignment horizontal="center" vertical="center"/>
    </xf>
    <xf numFmtId="179" fontId="48" fillId="0" borderId="20" xfId="0" applyNumberFormat="1" applyFont="1" applyFill="1" applyBorder="1" applyAlignment="1">
      <alignment horizontal="right" vertical="center" wrapText="1" readingOrder="1"/>
    </xf>
    <xf numFmtId="179" fontId="48" fillId="0" borderId="13" xfId="0" applyNumberFormat="1" applyFont="1" applyFill="1" applyBorder="1" applyAlignment="1">
      <alignment horizontal="right" vertical="center" wrapText="1" readingOrder="1"/>
    </xf>
    <xf numFmtId="179" fontId="48" fillId="0" borderId="21" xfId="0" applyNumberFormat="1" applyFont="1" applyFill="1" applyBorder="1" applyAlignment="1">
      <alignment horizontal="right" vertical="center" wrapText="1" readingOrder="1"/>
    </xf>
    <xf numFmtId="179" fontId="48" fillId="0" borderId="22" xfId="0" applyNumberFormat="1" applyFont="1" applyFill="1" applyBorder="1" applyAlignment="1">
      <alignment horizontal="right" vertical="center" wrapText="1" readingOrder="1"/>
    </xf>
    <xf numFmtId="4" fontId="0" fillId="34" borderId="15" xfId="47" applyNumberFormat="1" applyFont="1" applyFill="1" applyBorder="1" applyAlignment="1" applyProtection="1">
      <alignment vertical="center"/>
      <protection/>
    </xf>
    <xf numFmtId="4" fontId="0" fillId="34" borderId="23" xfId="0" applyNumberFormat="1" applyFill="1" applyBorder="1" applyAlignment="1">
      <alignment horizontal="center"/>
    </xf>
    <xf numFmtId="4" fontId="0" fillId="34" borderId="15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0" fillId="34" borderId="13" xfId="0" applyFill="1" applyBorder="1" applyAlignment="1">
      <alignment horizontal="left" vertical="center" indent="9"/>
    </xf>
    <xf numFmtId="4" fontId="0" fillId="34" borderId="13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 applyProtection="1">
      <alignment vertical="center"/>
      <protection locked="0"/>
    </xf>
    <xf numFmtId="0" fontId="44" fillId="34" borderId="24" xfId="0" applyFont="1" applyFill="1" applyBorder="1" applyAlignment="1">
      <alignment horizontal="left" vertical="center"/>
    </xf>
    <xf numFmtId="0" fontId="43" fillId="33" borderId="25" xfId="0" applyFont="1" applyFill="1" applyBorder="1" applyAlignment="1" applyProtection="1">
      <alignment horizontal="center" vertical="center"/>
      <protection/>
    </xf>
    <xf numFmtId="0" fontId="43" fillId="33" borderId="26" xfId="0" applyFont="1" applyFill="1" applyBorder="1" applyAlignment="1" applyProtection="1">
      <alignment horizontal="center" vertic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27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justify" vertical="center" wrapText="1"/>
    </xf>
    <xf numFmtId="0" fontId="49" fillId="34" borderId="24" xfId="0" applyFont="1" applyFill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4" fontId="0" fillId="34" borderId="15" xfId="47" applyNumberFormat="1" applyFont="1" applyFill="1" applyBorder="1" applyAlignment="1" applyProtection="1">
      <alignment horizontal="right" vertical="center"/>
      <protection locked="0"/>
    </xf>
    <xf numFmtId="4" fontId="0" fillId="34" borderId="15" xfId="47" applyNumberFormat="1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3" fillId="33" borderId="17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ntabilidad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ias\Desktop\Estados%20Financieros\2019%20Reforma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zoomScalePageLayoutView="0" workbookViewId="0" topLeftCell="A22">
      <selection activeCell="A7" sqref="A7:F81"/>
    </sheetView>
  </sheetViews>
  <sheetFormatPr defaultColWidth="1.8515625" defaultRowHeight="15" zeroHeight="1"/>
  <cols>
    <col min="1" max="1" width="90.8515625" style="0" customWidth="1"/>
    <col min="2" max="3" width="20.00390625" style="88" customWidth="1"/>
    <col min="4" max="4" width="94.421875" style="0" customWidth="1"/>
    <col min="5" max="6" width="20.00390625" style="88" customWidth="1"/>
    <col min="7" max="255" width="11.421875" style="0" hidden="1" customWidth="1"/>
  </cols>
  <sheetData>
    <row r="1" spans="1:6" ht="21">
      <c r="A1" s="131" t="s">
        <v>0</v>
      </c>
      <c r="B1" s="131"/>
      <c r="C1" s="131"/>
      <c r="D1" s="131"/>
      <c r="E1" s="131"/>
      <c r="F1" s="131"/>
    </row>
    <row r="2" spans="1:6" ht="15">
      <c r="A2" s="132" t="s">
        <v>291</v>
      </c>
      <c r="B2" s="133"/>
      <c r="C2" s="133"/>
      <c r="D2" s="133"/>
      <c r="E2" s="133"/>
      <c r="F2" s="134"/>
    </row>
    <row r="3" spans="1:6" ht="15">
      <c r="A3" s="135" t="s">
        <v>1</v>
      </c>
      <c r="B3" s="136"/>
      <c r="C3" s="136"/>
      <c r="D3" s="136"/>
      <c r="E3" s="136"/>
      <c r="F3" s="137"/>
    </row>
    <row r="4" spans="1:6" ht="15">
      <c r="A4" s="138" t="s">
        <v>480</v>
      </c>
      <c r="B4" s="139"/>
      <c r="C4" s="139"/>
      <c r="D4" s="139"/>
      <c r="E4" s="139"/>
      <c r="F4" s="140"/>
    </row>
    <row r="5" spans="1:6" ht="15">
      <c r="A5" s="141" t="s">
        <v>2</v>
      </c>
      <c r="B5" s="142"/>
      <c r="C5" s="142"/>
      <c r="D5" s="142"/>
      <c r="E5" s="142"/>
      <c r="F5" s="143"/>
    </row>
    <row r="6" spans="1:6" ht="30">
      <c r="A6" s="1" t="s">
        <v>3</v>
      </c>
      <c r="B6" s="82" t="s">
        <v>476</v>
      </c>
      <c r="C6" s="89" t="s">
        <v>477</v>
      </c>
      <c r="D6" s="3" t="s">
        <v>4</v>
      </c>
      <c r="E6" s="82" t="s">
        <v>476</v>
      </c>
      <c r="F6" s="89" t="s">
        <v>477</v>
      </c>
    </row>
    <row r="7" spans="1:6" ht="15">
      <c r="A7" s="61" t="s">
        <v>5</v>
      </c>
      <c r="B7" s="83"/>
      <c r="C7" s="83"/>
      <c r="D7" s="72" t="s">
        <v>6</v>
      </c>
      <c r="E7" s="83"/>
      <c r="F7" s="83"/>
    </row>
    <row r="8" spans="1:6" ht="15">
      <c r="A8" s="61" t="s">
        <v>7</v>
      </c>
      <c r="B8" s="83"/>
      <c r="C8" s="83"/>
      <c r="D8" s="72" t="s">
        <v>8</v>
      </c>
      <c r="E8" s="83"/>
      <c r="F8" s="83"/>
    </row>
    <row r="9" spans="1:6" ht="15">
      <c r="A9" s="23" t="s">
        <v>9</v>
      </c>
      <c r="B9" s="86">
        <v>2092657825.6499999</v>
      </c>
      <c r="C9" s="86">
        <v>1699789253.28</v>
      </c>
      <c r="D9" s="114" t="s">
        <v>10</v>
      </c>
      <c r="E9" s="86">
        <v>124380307.01</v>
      </c>
      <c r="F9" s="86">
        <v>227685849.98</v>
      </c>
    </row>
    <row r="10" spans="1:6" ht="15">
      <c r="A10" s="74" t="s">
        <v>11</v>
      </c>
      <c r="B10" s="84">
        <v>225200</v>
      </c>
      <c r="C10" s="129">
        <v>219200</v>
      </c>
      <c r="D10" s="75" t="s">
        <v>12</v>
      </c>
      <c r="E10" s="84">
        <v>0</v>
      </c>
      <c r="F10" s="129">
        <v>0</v>
      </c>
    </row>
    <row r="11" spans="1:6" ht="15">
      <c r="A11" s="74" t="s">
        <v>13</v>
      </c>
      <c r="B11" s="84">
        <v>41971938.78</v>
      </c>
      <c r="C11" s="129">
        <v>533959905.62</v>
      </c>
      <c r="D11" s="75" t="s">
        <v>14</v>
      </c>
      <c r="E11" s="84">
        <v>159946.04</v>
      </c>
      <c r="F11" s="129">
        <v>9742735.7</v>
      </c>
    </row>
    <row r="12" spans="1:6" ht="15">
      <c r="A12" s="74" t="s">
        <v>15</v>
      </c>
      <c r="B12" s="84">
        <v>0</v>
      </c>
      <c r="C12" s="129">
        <v>0</v>
      </c>
      <c r="D12" s="75" t="s">
        <v>16</v>
      </c>
      <c r="E12" s="84">
        <v>0</v>
      </c>
      <c r="F12" s="129">
        <v>32921909.17</v>
      </c>
    </row>
    <row r="13" spans="1:6" ht="15">
      <c r="A13" s="74" t="s">
        <v>17</v>
      </c>
      <c r="B13" s="84">
        <v>1905294049.27</v>
      </c>
      <c r="C13" s="129">
        <v>1037829854.88</v>
      </c>
      <c r="D13" s="75" t="s">
        <v>18</v>
      </c>
      <c r="E13" s="84">
        <v>0</v>
      </c>
      <c r="F13" s="129">
        <v>0</v>
      </c>
    </row>
    <row r="14" spans="1:6" ht="15">
      <c r="A14" s="74" t="s">
        <v>19</v>
      </c>
      <c r="B14" s="84">
        <v>0</v>
      </c>
      <c r="C14" s="129">
        <v>0</v>
      </c>
      <c r="D14" s="75" t="s">
        <v>20</v>
      </c>
      <c r="E14" s="84">
        <v>16902236.22</v>
      </c>
      <c r="F14" s="129">
        <v>118849871.07</v>
      </c>
    </row>
    <row r="15" spans="1:6" ht="15">
      <c r="A15" s="74" t="s">
        <v>21</v>
      </c>
      <c r="B15" s="84">
        <v>145166637.6</v>
      </c>
      <c r="C15" s="129">
        <v>127780292.78</v>
      </c>
      <c r="D15" s="75" t="s">
        <v>22</v>
      </c>
      <c r="E15" s="84">
        <v>0</v>
      </c>
      <c r="F15" s="129">
        <v>0</v>
      </c>
    </row>
    <row r="16" spans="1:6" ht="15">
      <c r="A16" s="74" t="s">
        <v>23</v>
      </c>
      <c r="B16" s="84">
        <v>0</v>
      </c>
      <c r="C16" s="129">
        <v>0</v>
      </c>
      <c r="D16" s="75" t="s">
        <v>24</v>
      </c>
      <c r="E16" s="84">
        <v>68065201.95</v>
      </c>
      <c r="F16" s="129">
        <v>28423748.69</v>
      </c>
    </row>
    <row r="17" spans="1:6" ht="15">
      <c r="A17" s="23" t="s">
        <v>25</v>
      </c>
      <c r="B17" s="86">
        <v>53760506.99</v>
      </c>
      <c r="C17" s="86">
        <v>46160839.64</v>
      </c>
      <c r="D17" s="75" t="s">
        <v>26</v>
      </c>
      <c r="E17" s="84">
        <v>0</v>
      </c>
      <c r="F17" s="129">
        <v>0</v>
      </c>
    </row>
    <row r="18" spans="1:6" ht="15">
      <c r="A18" s="76" t="s">
        <v>27</v>
      </c>
      <c r="B18" s="84">
        <v>0</v>
      </c>
      <c r="C18" s="129">
        <v>0</v>
      </c>
      <c r="D18" s="75" t="s">
        <v>28</v>
      </c>
      <c r="E18" s="84">
        <v>39252922.8</v>
      </c>
      <c r="F18" s="129">
        <v>37747585.35</v>
      </c>
    </row>
    <row r="19" spans="1:6" ht="15">
      <c r="A19" s="76" t="s">
        <v>29</v>
      </c>
      <c r="B19" s="84">
        <v>0</v>
      </c>
      <c r="C19" s="129">
        <v>0</v>
      </c>
      <c r="D19" s="114" t="s">
        <v>30</v>
      </c>
      <c r="E19" s="86">
        <v>0</v>
      </c>
      <c r="F19" s="86">
        <v>0</v>
      </c>
    </row>
    <row r="20" spans="1:6" ht="15">
      <c r="A20" s="76" t="s">
        <v>31</v>
      </c>
      <c r="B20" s="84">
        <v>27176625.08</v>
      </c>
      <c r="C20" s="129">
        <v>3073740.54</v>
      </c>
      <c r="D20" s="75" t="s">
        <v>32</v>
      </c>
      <c r="E20" s="84">
        <v>0</v>
      </c>
      <c r="F20" s="129">
        <v>0</v>
      </c>
    </row>
    <row r="21" spans="1:6" ht="15">
      <c r="A21" s="76" t="s">
        <v>33</v>
      </c>
      <c r="B21" s="84">
        <v>510319</v>
      </c>
      <c r="C21" s="129">
        <v>367874</v>
      </c>
      <c r="D21" s="75" t="s">
        <v>34</v>
      </c>
      <c r="E21" s="84">
        <v>0</v>
      </c>
      <c r="F21" s="129">
        <v>0</v>
      </c>
    </row>
    <row r="22" spans="1:6" ht="15">
      <c r="A22" s="76" t="s">
        <v>35</v>
      </c>
      <c r="B22" s="84">
        <v>25041023.51</v>
      </c>
      <c r="C22" s="129">
        <v>27437813</v>
      </c>
      <c r="D22" s="75" t="s">
        <v>36</v>
      </c>
      <c r="E22" s="84">
        <v>0</v>
      </c>
      <c r="F22" s="129">
        <v>0</v>
      </c>
    </row>
    <row r="23" spans="1:6" ht="15">
      <c r="A23" s="76" t="s">
        <v>37</v>
      </c>
      <c r="B23" s="84">
        <v>1032539.4</v>
      </c>
      <c r="C23" s="129">
        <v>15281412.1</v>
      </c>
      <c r="D23" s="114" t="s">
        <v>38</v>
      </c>
      <c r="E23" s="86">
        <v>32792077.21</v>
      </c>
      <c r="F23" s="86">
        <v>42962878.55</v>
      </c>
    </row>
    <row r="24" spans="1:6" ht="15">
      <c r="A24" s="76" t="s">
        <v>39</v>
      </c>
      <c r="B24" s="84">
        <v>0</v>
      </c>
      <c r="C24" s="129">
        <v>0</v>
      </c>
      <c r="D24" s="75" t="s">
        <v>40</v>
      </c>
      <c r="E24" s="84">
        <v>32792077.21</v>
      </c>
      <c r="F24" s="129">
        <v>42962878.55</v>
      </c>
    </row>
    <row r="25" spans="1:6" ht="15">
      <c r="A25" s="23" t="s">
        <v>41</v>
      </c>
      <c r="B25" s="86">
        <v>53894661.07</v>
      </c>
      <c r="C25" s="86">
        <v>54244580.370000005</v>
      </c>
      <c r="D25" s="75" t="s">
        <v>42</v>
      </c>
      <c r="E25" s="84">
        <v>0</v>
      </c>
      <c r="F25" s="129">
        <v>0</v>
      </c>
    </row>
    <row r="26" spans="1:6" ht="15">
      <c r="A26" s="76" t="s">
        <v>43</v>
      </c>
      <c r="B26" s="84">
        <v>0</v>
      </c>
      <c r="C26" s="129">
        <v>0</v>
      </c>
      <c r="D26" s="114" t="s">
        <v>44</v>
      </c>
      <c r="E26" s="86">
        <v>0</v>
      </c>
      <c r="F26" s="86">
        <v>0</v>
      </c>
    </row>
    <row r="27" spans="1:6" ht="15">
      <c r="A27" s="76" t="s">
        <v>45</v>
      </c>
      <c r="B27" s="84">
        <v>922000</v>
      </c>
      <c r="C27" s="129">
        <v>1139482.6</v>
      </c>
      <c r="D27" s="114" t="s">
        <v>46</v>
      </c>
      <c r="E27" s="86">
        <v>0</v>
      </c>
      <c r="F27" s="86">
        <v>0</v>
      </c>
    </row>
    <row r="28" spans="1:6" ht="15">
      <c r="A28" s="76" t="s">
        <v>47</v>
      </c>
      <c r="B28" s="84">
        <v>0</v>
      </c>
      <c r="C28" s="129">
        <v>0</v>
      </c>
      <c r="D28" s="75" t="s">
        <v>48</v>
      </c>
      <c r="E28" s="84">
        <v>0</v>
      </c>
      <c r="F28" s="129">
        <v>0</v>
      </c>
    </row>
    <row r="29" spans="1:6" ht="15">
      <c r="A29" s="76" t="s">
        <v>49</v>
      </c>
      <c r="B29" s="84">
        <v>52972661.07</v>
      </c>
      <c r="C29" s="129">
        <v>53105097.77</v>
      </c>
      <c r="D29" s="75" t="s">
        <v>50</v>
      </c>
      <c r="E29" s="84">
        <v>0</v>
      </c>
      <c r="F29" s="129">
        <v>0</v>
      </c>
    </row>
    <row r="30" spans="1:6" ht="15">
      <c r="A30" s="76" t="s">
        <v>51</v>
      </c>
      <c r="B30" s="84">
        <v>0</v>
      </c>
      <c r="C30" s="129">
        <v>0</v>
      </c>
      <c r="D30" s="75" t="s">
        <v>52</v>
      </c>
      <c r="E30" s="84">
        <v>0</v>
      </c>
      <c r="F30" s="129">
        <v>0</v>
      </c>
    </row>
    <row r="31" spans="1:6" ht="15">
      <c r="A31" s="23" t="s">
        <v>53</v>
      </c>
      <c r="B31" s="86">
        <v>0</v>
      </c>
      <c r="C31" s="86">
        <v>0</v>
      </c>
      <c r="D31" s="114" t="s">
        <v>54</v>
      </c>
      <c r="E31" s="86">
        <v>143231848.99</v>
      </c>
      <c r="F31" s="86">
        <v>120700148.02</v>
      </c>
    </row>
    <row r="32" spans="1:6" ht="15">
      <c r="A32" s="76" t="s">
        <v>55</v>
      </c>
      <c r="B32" s="84">
        <v>0</v>
      </c>
      <c r="C32" s="129">
        <v>0</v>
      </c>
      <c r="D32" s="75" t="s">
        <v>56</v>
      </c>
      <c r="E32" s="84">
        <v>74793997.12</v>
      </c>
      <c r="F32" s="129">
        <v>75586802.69</v>
      </c>
    </row>
    <row r="33" spans="1:6" ht="15">
      <c r="A33" s="76" t="s">
        <v>57</v>
      </c>
      <c r="B33" s="84">
        <v>0</v>
      </c>
      <c r="C33" s="129">
        <v>0</v>
      </c>
      <c r="D33" s="75" t="s">
        <v>58</v>
      </c>
      <c r="E33" s="84">
        <v>68437851.87</v>
      </c>
      <c r="F33" s="129">
        <v>45113345.33</v>
      </c>
    </row>
    <row r="34" spans="1:6" ht="15">
      <c r="A34" s="76" t="s">
        <v>59</v>
      </c>
      <c r="B34" s="84">
        <v>0</v>
      </c>
      <c r="C34" s="129">
        <v>0</v>
      </c>
      <c r="D34" s="75" t="s">
        <v>60</v>
      </c>
      <c r="E34" s="84">
        <v>0</v>
      </c>
      <c r="F34" s="129">
        <v>0</v>
      </c>
    </row>
    <row r="35" spans="1:6" ht="15">
      <c r="A35" s="76" t="s">
        <v>61</v>
      </c>
      <c r="B35" s="84">
        <v>0</v>
      </c>
      <c r="C35" s="129">
        <v>0</v>
      </c>
      <c r="D35" s="75" t="s">
        <v>62</v>
      </c>
      <c r="E35" s="84">
        <v>0</v>
      </c>
      <c r="F35" s="129">
        <v>0</v>
      </c>
    </row>
    <row r="36" spans="1:6" ht="15">
      <c r="A36" s="76" t="s">
        <v>63</v>
      </c>
      <c r="B36" s="84">
        <v>0</v>
      </c>
      <c r="C36" s="129">
        <v>0</v>
      </c>
      <c r="D36" s="75" t="s">
        <v>64</v>
      </c>
      <c r="E36" s="84">
        <v>0</v>
      </c>
      <c r="F36" s="129">
        <v>0</v>
      </c>
    </row>
    <row r="37" spans="1:6" ht="15">
      <c r="A37" s="23" t="s">
        <v>65</v>
      </c>
      <c r="B37" s="84">
        <v>0</v>
      </c>
      <c r="C37" s="129">
        <v>0</v>
      </c>
      <c r="D37" s="75" t="s">
        <v>66</v>
      </c>
      <c r="E37" s="84">
        <v>0</v>
      </c>
      <c r="F37" s="129">
        <v>0</v>
      </c>
    </row>
    <row r="38" spans="1:6" ht="15">
      <c r="A38" s="23" t="s">
        <v>67</v>
      </c>
      <c r="B38" s="86">
        <v>0</v>
      </c>
      <c r="C38" s="86">
        <v>0</v>
      </c>
      <c r="D38" s="114" t="s">
        <v>68</v>
      </c>
      <c r="E38" s="86">
        <v>0</v>
      </c>
      <c r="F38" s="86">
        <v>0</v>
      </c>
    </row>
    <row r="39" spans="1:6" ht="15">
      <c r="A39" s="76" t="s">
        <v>69</v>
      </c>
      <c r="B39" s="84">
        <v>0</v>
      </c>
      <c r="C39" s="129">
        <v>0</v>
      </c>
      <c r="D39" s="75" t="s">
        <v>70</v>
      </c>
      <c r="E39" s="84">
        <v>0</v>
      </c>
      <c r="F39" s="129">
        <v>0</v>
      </c>
    </row>
    <row r="40" spans="1:6" ht="15">
      <c r="A40" s="76" t="s">
        <v>71</v>
      </c>
      <c r="B40" s="84">
        <v>0</v>
      </c>
      <c r="C40" s="129">
        <v>0</v>
      </c>
      <c r="D40" s="75" t="s">
        <v>72</v>
      </c>
      <c r="E40" s="84">
        <v>0</v>
      </c>
      <c r="F40" s="129">
        <v>0</v>
      </c>
    </row>
    <row r="41" spans="1:6" ht="15">
      <c r="A41" s="23" t="s">
        <v>73</v>
      </c>
      <c r="B41" s="86">
        <v>368745</v>
      </c>
      <c r="C41" s="86">
        <v>368745</v>
      </c>
      <c r="D41" s="75" t="s">
        <v>74</v>
      </c>
      <c r="E41" s="84">
        <v>0</v>
      </c>
      <c r="F41" s="129">
        <v>0</v>
      </c>
    </row>
    <row r="42" spans="1:6" ht="15">
      <c r="A42" s="76" t="s">
        <v>75</v>
      </c>
      <c r="B42" s="84">
        <v>368745</v>
      </c>
      <c r="C42" s="129">
        <v>368745</v>
      </c>
      <c r="D42" s="114" t="s">
        <v>76</v>
      </c>
      <c r="E42" s="86">
        <v>0</v>
      </c>
      <c r="F42" s="86">
        <v>0</v>
      </c>
    </row>
    <row r="43" spans="1:6" ht="15">
      <c r="A43" s="76" t="s">
        <v>77</v>
      </c>
      <c r="B43" s="84">
        <v>0</v>
      </c>
      <c r="C43" s="129">
        <v>0</v>
      </c>
      <c r="D43" s="75" t="s">
        <v>78</v>
      </c>
      <c r="E43" s="84">
        <v>0</v>
      </c>
      <c r="F43" s="129">
        <v>0</v>
      </c>
    </row>
    <row r="44" spans="1:6" ht="15">
      <c r="A44" s="76" t="s">
        <v>79</v>
      </c>
      <c r="B44" s="84">
        <v>0</v>
      </c>
      <c r="C44" s="129">
        <v>0</v>
      </c>
      <c r="D44" s="75" t="s">
        <v>80</v>
      </c>
      <c r="E44" s="84">
        <v>0</v>
      </c>
      <c r="F44" s="129">
        <v>0</v>
      </c>
    </row>
    <row r="45" spans="1:6" ht="15">
      <c r="A45" s="76" t="s">
        <v>81</v>
      </c>
      <c r="B45" s="84">
        <v>0</v>
      </c>
      <c r="C45" s="129">
        <v>0</v>
      </c>
      <c r="D45" s="75" t="s">
        <v>82</v>
      </c>
      <c r="E45" s="84">
        <v>0</v>
      </c>
      <c r="F45" s="129">
        <v>0</v>
      </c>
    </row>
    <row r="46" spans="1:6" ht="15">
      <c r="A46" s="34"/>
      <c r="B46" s="85"/>
      <c r="C46" s="85"/>
      <c r="D46" s="34"/>
      <c r="E46" s="85"/>
      <c r="F46" s="85"/>
    </row>
    <row r="47" spans="1:6" ht="15">
      <c r="A47" s="23" t="s">
        <v>83</v>
      </c>
      <c r="B47" s="86">
        <v>2200681738.71</v>
      </c>
      <c r="C47" s="86">
        <v>1800563418.29</v>
      </c>
      <c r="D47" s="72" t="s">
        <v>84</v>
      </c>
      <c r="E47" s="86">
        <v>300404233.21000004</v>
      </c>
      <c r="F47" s="86">
        <v>391348876.54999995</v>
      </c>
    </row>
    <row r="48" spans="1:6" ht="15">
      <c r="A48" s="34"/>
      <c r="B48" s="85"/>
      <c r="C48" s="85"/>
      <c r="D48" s="34"/>
      <c r="E48" s="85"/>
      <c r="F48" s="85"/>
    </row>
    <row r="49" spans="1:6" ht="15">
      <c r="A49" s="61" t="s">
        <v>85</v>
      </c>
      <c r="B49" s="85"/>
      <c r="C49" s="85"/>
      <c r="D49" s="72" t="s">
        <v>86</v>
      </c>
      <c r="E49" s="85"/>
      <c r="F49" s="85"/>
    </row>
    <row r="50" spans="1:6" ht="15">
      <c r="A50" s="22" t="s">
        <v>87</v>
      </c>
      <c r="B50" s="84">
        <v>94337894.29</v>
      </c>
      <c r="C50" s="129">
        <v>79852088.12</v>
      </c>
      <c r="D50" s="73" t="s">
        <v>88</v>
      </c>
      <c r="E50" s="84">
        <v>0</v>
      </c>
      <c r="F50" s="129">
        <v>0</v>
      </c>
    </row>
    <row r="51" spans="1:6" ht="15">
      <c r="A51" s="22" t="s">
        <v>89</v>
      </c>
      <c r="B51" s="84">
        <v>119133081.03</v>
      </c>
      <c r="C51" s="129">
        <v>150105643.2</v>
      </c>
      <c r="D51" s="73" t="s">
        <v>90</v>
      </c>
      <c r="E51" s="84">
        <v>0</v>
      </c>
      <c r="F51" s="129">
        <v>0</v>
      </c>
    </row>
    <row r="52" spans="1:6" ht="15">
      <c r="A52" s="22" t="s">
        <v>91</v>
      </c>
      <c r="B52" s="84">
        <v>13066747473.94</v>
      </c>
      <c r="C52" s="129">
        <v>13032210788.34</v>
      </c>
      <c r="D52" s="73" t="s">
        <v>92</v>
      </c>
      <c r="E52" s="84">
        <v>2256721767.92</v>
      </c>
      <c r="F52" s="129">
        <v>2256721767.92</v>
      </c>
    </row>
    <row r="53" spans="1:6" ht="15">
      <c r="A53" s="22" t="s">
        <v>93</v>
      </c>
      <c r="B53" s="84">
        <v>1620698845.56</v>
      </c>
      <c r="C53" s="129">
        <v>1618217133.78</v>
      </c>
      <c r="D53" s="73" t="s">
        <v>94</v>
      </c>
      <c r="E53" s="84">
        <v>13200000</v>
      </c>
      <c r="F53" s="129">
        <v>13200000</v>
      </c>
    </row>
    <row r="54" spans="1:6" ht="15">
      <c r="A54" s="22" t="s">
        <v>95</v>
      </c>
      <c r="B54" s="84">
        <v>66886636.1</v>
      </c>
      <c r="C54" s="129">
        <v>61730276.91</v>
      </c>
      <c r="D54" s="73" t="s">
        <v>96</v>
      </c>
      <c r="E54" s="84">
        <v>0</v>
      </c>
      <c r="F54" s="129">
        <v>0</v>
      </c>
    </row>
    <row r="55" spans="1:6" ht="15">
      <c r="A55" s="22" t="s">
        <v>97</v>
      </c>
      <c r="B55" s="84">
        <v>-1243234657.19</v>
      </c>
      <c r="C55" s="129">
        <v>-1225068706.65</v>
      </c>
      <c r="D55" s="77" t="s">
        <v>98</v>
      </c>
      <c r="E55" s="84">
        <v>0</v>
      </c>
      <c r="F55" s="129">
        <v>0</v>
      </c>
    </row>
    <row r="56" spans="1:6" ht="15">
      <c r="A56" s="22" t="s">
        <v>99</v>
      </c>
      <c r="B56" s="84">
        <v>0</v>
      </c>
      <c r="C56" s="129">
        <v>0</v>
      </c>
      <c r="D56" s="34"/>
      <c r="E56" s="85"/>
      <c r="F56" s="85"/>
    </row>
    <row r="57" spans="1:6" ht="15">
      <c r="A57" s="22" t="s">
        <v>100</v>
      </c>
      <c r="B57" s="84">
        <v>0</v>
      </c>
      <c r="C57" s="129">
        <v>0</v>
      </c>
      <c r="D57" s="72" t="s">
        <v>101</v>
      </c>
      <c r="E57" s="86">
        <v>2269921767.92</v>
      </c>
      <c r="F57" s="86">
        <v>2269921767.92</v>
      </c>
    </row>
    <row r="58" spans="1:6" ht="15">
      <c r="A58" s="22" t="s">
        <v>102</v>
      </c>
      <c r="B58" s="84">
        <v>0</v>
      </c>
      <c r="C58" s="129">
        <v>0</v>
      </c>
      <c r="D58" s="34"/>
      <c r="E58" s="85"/>
      <c r="F58" s="85"/>
    </row>
    <row r="59" spans="1:6" ht="15">
      <c r="A59" s="34"/>
      <c r="B59" s="85"/>
      <c r="C59" s="85"/>
      <c r="D59" s="72" t="s">
        <v>103</v>
      </c>
      <c r="E59" s="86">
        <v>2570326001.13</v>
      </c>
      <c r="F59" s="86">
        <v>2661270644.4700003</v>
      </c>
    </row>
    <row r="60" spans="1:6" ht="15">
      <c r="A60" s="23" t="s">
        <v>104</v>
      </c>
      <c r="B60" s="86">
        <v>13724569273.73</v>
      </c>
      <c r="C60" s="86">
        <v>13717047223.7</v>
      </c>
      <c r="D60" s="34"/>
      <c r="E60" s="85"/>
      <c r="F60" s="85"/>
    </row>
    <row r="61" spans="1:6" ht="15">
      <c r="A61" s="34"/>
      <c r="B61" s="85"/>
      <c r="C61" s="85"/>
      <c r="D61" s="78" t="s">
        <v>105</v>
      </c>
      <c r="E61" s="85"/>
      <c r="F61" s="85"/>
    </row>
    <row r="62" spans="1:6" ht="15">
      <c r="A62" s="23" t="s">
        <v>106</v>
      </c>
      <c r="B62" s="86">
        <v>15925251012.439999</v>
      </c>
      <c r="C62" s="86">
        <v>15517610641.990002</v>
      </c>
      <c r="D62" s="34"/>
      <c r="E62" s="85"/>
      <c r="F62" s="85"/>
    </row>
    <row r="63" spans="1:6" ht="15">
      <c r="A63" s="34"/>
      <c r="B63" s="83"/>
      <c r="C63" s="83"/>
      <c r="D63" s="72" t="s">
        <v>107</v>
      </c>
      <c r="E63" s="86">
        <v>3489914193.54</v>
      </c>
      <c r="F63" s="86">
        <v>3494186090.59</v>
      </c>
    </row>
    <row r="64" spans="1:6" ht="15">
      <c r="A64" s="34"/>
      <c r="B64" s="83"/>
      <c r="C64" s="83"/>
      <c r="D64" s="79" t="s">
        <v>108</v>
      </c>
      <c r="E64" s="84">
        <v>3077363034.32</v>
      </c>
      <c r="F64" s="129">
        <v>3081590854.13</v>
      </c>
    </row>
    <row r="65" spans="1:6" ht="15">
      <c r="A65" s="34"/>
      <c r="B65" s="83"/>
      <c r="C65" s="83"/>
      <c r="D65" s="80" t="s">
        <v>109</v>
      </c>
      <c r="E65" s="84">
        <v>412551159.22</v>
      </c>
      <c r="F65" s="129">
        <v>412595236.46</v>
      </c>
    </row>
    <row r="66" spans="1:6" ht="15">
      <c r="A66" s="34"/>
      <c r="B66" s="83"/>
      <c r="C66" s="83"/>
      <c r="D66" s="79" t="s">
        <v>110</v>
      </c>
      <c r="E66" s="84">
        <v>0</v>
      </c>
      <c r="F66" s="129">
        <v>0</v>
      </c>
    </row>
    <row r="67" spans="1:6" ht="15">
      <c r="A67" s="34"/>
      <c r="B67" s="83"/>
      <c r="C67" s="83"/>
      <c r="D67" s="34"/>
      <c r="E67" s="85"/>
      <c r="F67" s="85"/>
    </row>
    <row r="68" spans="1:6" ht="15">
      <c r="A68" s="34"/>
      <c r="B68" s="83"/>
      <c r="C68" s="83"/>
      <c r="D68" s="72" t="s">
        <v>111</v>
      </c>
      <c r="E68" s="86">
        <v>9865010817.77</v>
      </c>
      <c r="F68" s="86">
        <v>9362153906.929998</v>
      </c>
    </row>
    <row r="69" spans="1:6" ht="15">
      <c r="A69" s="58"/>
      <c r="B69" s="83"/>
      <c r="C69" s="83"/>
      <c r="D69" s="79" t="s">
        <v>112</v>
      </c>
      <c r="E69" s="129">
        <v>670627363.68</v>
      </c>
      <c r="F69" s="129">
        <v>1533697604.9899979</v>
      </c>
    </row>
    <row r="70" spans="1:6" ht="15">
      <c r="A70" s="58"/>
      <c r="B70" s="83"/>
      <c r="C70" s="83"/>
      <c r="D70" s="79" t="s">
        <v>113</v>
      </c>
      <c r="E70" s="84">
        <v>8643884076.35</v>
      </c>
      <c r="F70" s="129">
        <v>7277956924.2</v>
      </c>
    </row>
    <row r="71" spans="1:6" ht="15">
      <c r="A71" s="58"/>
      <c r="B71" s="83"/>
      <c r="C71" s="83"/>
      <c r="D71" s="79" t="s">
        <v>114</v>
      </c>
      <c r="E71" s="84">
        <v>550499377.74</v>
      </c>
      <c r="F71" s="129">
        <v>550499377.74</v>
      </c>
    </row>
    <row r="72" spans="1:6" ht="15">
      <c r="A72" s="58"/>
      <c r="B72" s="83"/>
      <c r="C72" s="83"/>
      <c r="D72" s="79" t="s">
        <v>115</v>
      </c>
      <c r="E72" s="84">
        <v>0</v>
      </c>
      <c r="F72" s="129">
        <v>0</v>
      </c>
    </row>
    <row r="73" spans="1:6" ht="15">
      <c r="A73" s="58"/>
      <c r="B73" s="83"/>
      <c r="C73" s="83"/>
      <c r="D73" s="79" t="s">
        <v>116</v>
      </c>
      <c r="E73" s="84">
        <v>0</v>
      </c>
      <c r="F73" s="129">
        <v>0</v>
      </c>
    </row>
    <row r="74" spans="1:6" ht="15">
      <c r="A74" s="58"/>
      <c r="B74" s="83"/>
      <c r="C74" s="83"/>
      <c r="D74" s="34"/>
      <c r="E74" s="85"/>
      <c r="F74" s="85"/>
    </row>
    <row r="75" spans="1:6" ht="15">
      <c r="A75" s="58"/>
      <c r="B75" s="83"/>
      <c r="C75" s="83"/>
      <c r="D75" s="72" t="s">
        <v>117</v>
      </c>
      <c r="E75" s="86">
        <v>0</v>
      </c>
      <c r="F75" s="86">
        <v>0</v>
      </c>
    </row>
    <row r="76" spans="1:6" ht="15">
      <c r="A76" s="58"/>
      <c r="B76" s="83"/>
      <c r="C76" s="83"/>
      <c r="D76" s="73" t="s">
        <v>118</v>
      </c>
      <c r="E76" s="84">
        <v>0</v>
      </c>
      <c r="F76" s="129">
        <v>0</v>
      </c>
    </row>
    <row r="77" spans="1:6" ht="15">
      <c r="A77" s="58"/>
      <c r="B77" s="83"/>
      <c r="C77" s="83"/>
      <c r="D77" s="73" t="s">
        <v>119</v>
      </c>
      <c r="E77" s="84">
        <v>0</v>
      </c>
      <c r="F77" s="129">
        <v>0</v>
      </c>
    </row>
    <row r="78" spans="1:6" ht="15">
      <c r="A78" s="58"/>
      <c r="B78" s="83"/>
      <c r="C78" s="83"/>
      <c r="D78" s="34"/>
      <c r="E78" s="85"/>
      <c r="F78" s="85"/>
    </row>
    <row r="79" spans="1:6" ht="15">
      <c r="A79" s="58"/>
      <c r="B79" s="83"/>
      <c r="C79" s="83"/>
      <c r="D79" s="72" t="s">
        <v>120</v>
      </c>
      <c r="E79" s="86">
        <v>13354925011.310001</v>
      </c>
      <c r="F79" s="86">
        <v>12856339997.519999</v>
      </c>
    </row>
    <row r="80" spans="1:6" ht="15">
      <c r="A80" s="58"/>
      <c r="B80" s="83"/>
      <c r="C80" s="83"/>
      <c r="D80" s="34"/>
      <c r="E80" s="85"/>
      <c r="F80" s="85"/>
    </row>
    <row r="81" spans="1:6" ht="15">
      <c r="A81" s="58"/>
      <c r="B81" s="83"/>
      <c r="C81" s="83"/>
      <c r="D81" s="72" t="s">
        <v>121</v>
      </c>
      <c r="E81" s="86">
        <v>15925251012.440002</v>
      </c>
      <c r="F81" s="86">
        <v>15517610641.989998</v>
      </c>
    </row>
    <row r="82" spans="1:6" ht="15">
      <c r="A82" s="42"/>
      <c r="B82" s="87"/>
      <c r="C82" s="87"/>
      <c r="D82" s="35"/>
      <c r="E82" s="87"/>
      <c r="F82" s="87"/>
    </row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50:F81 E9:F45 B9:C62 E47:F4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PageLayoutView="0" workbookViewId="0" topLeftCell="A1">
      <selection activeCell="A8" sqref="A8:H37"/>
    </sheetView>
  </sheetViews>
  <sheetFormatPr defaultColWidth="1.1484375" defaultRowHeight="15" zeroHeight="1"/>
  <cols>
    <col min="1" max="1" width="59.140625" style="0" customWidth="1"/>
    <col min="2" max="2" width="18.8515625" style="88" customWidth="1"/>
    <col min="3" max="4" width="19.421875" style="0" customWidth="1"/>
    <col min="5" max="5" width="21.140625" style="0" customWidth="1"/>
    <col min="6" max="6" width="20.7109375" style="0" customWidth="1"/>
    <col min="7" max="7" width="18.00390625" style="0" customWidth="1"/>
    <col min="8" max="8" width="21.28125" style="0" customWidth="1"/>
    <col min="9" max="255" width="11.421875" style="0" hidden="1" customWidth="1"/>
  </cols>
  <sheetData>
    <row r="1" spans="1:8" ht="26.25">
      <c r="A1" s="146" t="s">
        <v>122</v>
      </c>
      <c r="B1" s="146"/>
      <c r="C1" s="146"/>
      <c r="D1" s="146"/>
      <c r="E1" s="146"/>
      <c r="F1" s="146"/>
      <c r="G1" s="146"/>
      <c r="H1" s="146"/>
    </row>
    <row r="2" spans="1:8" ht="15">
      <c r="A2" s="132" t="s">
        <v>291</v>
      </c>
      <c r="B2" s="133"/>
      <c r="C2" s="133"/>
      <c r="D2" s="133"/>
      <c r="E2" s="133"/>
      <c r="F2" s="133"/>
      <c r="G2" s="133"/>
      <c r="H2" s="134"/>
    </row>
    <row r="3" spans="1:8" ht="15">
      <c r="A3" s="135" t="s">
        <v>123</v>
      </c>
      <c r="B3" s="136"/>
      <c r="C3" s="136"/>
      <c r="D3" s="136"/>
      <c r="E3" s="136"/>
      <c r="F3" s="136"/>
      <c r="G3" s="136"/>
      <c r="H3" s="137"/>
    </row>
    <row r="4" spans="1:8" ht="15">
      <c r="A4" s="138" t="s">
        <v>480</v>
      </c>
      <c r="B4" s="139"/>
      <c r="C4" s="139"/>
      <c r="D4" s="139"/>
      <c r="E4" s="139"/>
      <c r="F4" s="139"/>
      <c r="G4" s="139"/>
      <c r="H4" s="140"/>
    </row>
    <row r="5" spans="1:8" ht="15">
      <c r="A5" s="141" t="s">
        <v>2</v>
      </c>
      <c r="B5" s="142"/>
      <c r="C5" s="142"/>
      <c r="D5" s="142"/>
      <c r="E5" s="142"/>
      <c r="F5" s="142"/>
      <c r="G5" s="142"/>
      <c r="H5" s="143"/>
    </row>
    <row r="6" spans="1:8" ht="62.25" customHeight="1">
      <c r="A6" s="5" t="s">
        <v>124</v>
      </c>
      <c r="B6" s="90" t="s">
        <v>478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6" t="s">
        <v>130</v>
      </c>
    </row>
    <row r="7" spans="1:8" ht="15">
      <c r="A7" s="58"/>
      <c r="B7" s="91"/>
      <c r="C7" s="58"/>
      <c r="D7" s="58"/>
      <c r="E7" s="58"/>
      <c r="F7" s="58"/>
      <c r="G7" s="58"/>
      <c r="H7" s="58"/>
    </row>
    <row r="8" spans="1:8" ht="15">
      <c r="A8" s="64" t="s">
        <v>131</v>
      </c>
      <c r="B8" s="86">
        <v>2299684646.4700003</v>
      </c>
      <c r="C8" s="86">
        <v>0</v>
      </c>
      <c r="D8" s="86">
        <v>10170801.34</v>
      </c>
      <c r="E8" s="86">
        <v>0</v>
      </c>
      <c r="F8" s="86">
        <v>2289513845.13</v>
      </c>
      <c r="G8" s="86">
        <v>28417678.8</v>
      </c>
      <c r="H8" s="86">
        <v>0</v>
      </c>
    </row>
    <row r="9" spans="1:8" ht="15">
      <c r="A9" s="65" t="s">
        <v>132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</row>
    <row r="10" spans="1:8" ht="15">
      <c r="A10" s="66" t="s">
        <v>133</v>
      </c>
      <c r="B10" s="84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</row>
    <row r="11" spans="1:8" ht="15">
      <c r="A11" s="66" t="s">
        <v>134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</row>
    <row r="12" spans="1:8" ht="15">
      <c r="A12" s="66" t="s">
        <v>135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</row>
    <row r="13" spans="1:256" ht="15">
      <c r="A13" s="65" t="s">
        <v>136</v>
      </c>
      <c r="B13" s="84">
        <v>2299684646.4700003</v>
      </c>
      <c r="C13" s="84">
        <v>0</v>
      </c>
      <c r="D13" s="84">
        <v>10170801.34</v>
      </c>
      <c r="E13" s="84">
        <v>0</v>
      </c>
      <c r="F13" s="84">
        <v>2289513845.13</v>
      </c>
      <c r="G13" s="84">
        <v>28417678.8</v>
      </c>
      <c r="H13" s="84">
        <v>0</v>
      </c>
      <c r="I13" s="84">
        <f aca="true" t="shared" si="0" ref="I13:BN13">SUM(I14+I20+I21)</f>
        <v>0</v>
      </c>
      <c r="J13" s="84">
        <f t="shared" si="0"/>
        <v>0</v>
      </c>
      <c r="K13" s="84">
        <f t="shared" si="0"/>
        <v>0</v>
      </c>
      <c r="L13" s="84">
        <f t="shared" si="0"/>
        <v>0</v>
      </c>
      <c r="M13" s="84">
        <f t="shared" si="0"/>
        <v>0</v>
      </c>
      <c r="N13" s="84">
        <f t="shared" si="0"/>
        <v>0</v>
      </c>
      <c r="O13" s="84">
        <f t="shared" si="0"/>
        <v>0</v>
      </c>
      <c r="P13" s="84">
        <f t="shared" si="0"/>
        <v>0</v>
      </c>
      <c r="Q13" s="84">
        <f t="shared" si="0"/>
        <v>0</v>
      </c>
      <c r="R13" s="84">
        <f t="shared" si="0"/>
        <v>0</v>
      </c>
      <c r="S13" s="84">
        <f t="shared" si="0"/>
        <v>0</v>
      </c>
      <c r="T13" s="84">
        <f t="shared" si="0"/>
        <v>0</v>
      </c>
      <c r="U13" s="84">
        <f t="shared" si="0"/>
        <v>0</v>
      </c>
      <c r="V13" s="84">
        <f t="shared" si="0"/>
        <v>0</v>
      </c>
      <c r="W13" s="84">
        <f t="shared" si="0"/>
        <v>0</v>
      </c>
      <c r="X13" s="84">
        <f t="shared" si="0"/>
        <v>0</v>
      </c>
      <c r="Y13" s="84">
        <f t="shared" si="0"/>
        <v>0</v>
      </c>
      <c r="Z13" s="84">
        <f t="shared" si="0"/>
        <v>0</v>
      </c>
      <c r="AA13" s="84">
        <f t="shared" si="0"/>
        <v>0</v>
      </c>
      <c r="AB13" s="84">
        <f t="shared" si="0"/>
        <v>0</v>
      </c>
      <c r="AC13" s="84">
        <f t="shared" si="0"/>
        <v>0</v>
      </c>
      <c r="AD13" s="84">
        <f t="shared" si="0"/>
        <v>0</v>
      </c>
      <c r="AE13" s="84">
        <f t="shared" si="0"/>
        <v>0</v>
      </c>
      <c r="AF13" s="84">
        <f t="shared" si="0"/>
        <v>0</v>
      </c>
      <c r="AG13" s="84">
        <f t="shared" si="0"/>
        <v>0</v>
      </c>
      <c r="AH13" s="84">
        <f t="shared" si="0"/>
        <v>0</v>
      </c>
      <c r="AI13" s="84">
        <f t="shared" si="0"/>
        <v>0</v>
      </c>
      <c r="AJ13" s="84">
        <f t="shared" si="0"/>
        <v>0</v>
      </c>
      <c r="AK13" s="84">
        <f t="shared" si="0"/>
        <v>0</v>
      </c>
      <c r="AL13" s="84">
        <f t="shared" si="0"/>
        <v>0</v>
      </c>
      <c r="AM13" s="84">
        <f t="shared" si="0"/>
        <v>0</v>
      </c>
      <c r="AN13" s="84">
        <f t="shared" si="0"/>
        <v>0</v>
      </c>
      <c r="AO13" s="84">
        <f t="shared" si="0"/>
        <v>0</v>
      </c>
      <c r="AP13" s="84">
        <f t="shared" si="0"/>
        <v>0</v>
      </c>
      <c r="AQ13" s="84">
        <f t="shared" si="0"/>
        <v>0</v>
      </c>
      <c r="AR13" s="84">
        <f t="shared" si="0"/>
        <v>0</v>
      </c>
      <c r="AS13" s="84">
        <f t="shared" si="0"/>
        <v>0</v>
      </c>
      <c r="AT13" s="84">
        <f t="shared" si="0"/>
        <v>0</v>
      </c>
      <c r="AU13" s="84">
        <f t="shared" si="0"/>
        <v>0</v>
      </c>
      <c r="AV13" s="84">
        <f t="shared" si="0"/>
        <v>0</v>
      </c>
      <c r="AW13" s="84">
        <f t="shared" si="0"/>
        <v>0</v>
      </c>
      <c r="AX13" s="84">
        <f t="shared" si="0"/>
        <v>0</v>
      </c>
      <c r="AY13" s="84">
        <f t="shared" si="0"/>
        <v>0</v>
      </c>
      <c r="AZ13" s="84">
        <f t="shared" si="0"/>
        <v>0</v>
      </c>
      <c r="BA13" s="84">
        <f t="shared" si="0"/>
        <v>0</v>
      </c>
      <c r="BB13" s="84">
        <f t="shared" si="0"/>
        <v>0</v>
      </c>
      <c r="BC13" s="84">
        <f t="shared" si="0"/>
        <v>0</v>
      </c>
      <c r="BD13" s="84">
        <f t="shared" si="0"/>
        <v>0</v>
      </c>
      <c r="BE13" s="84">
        <f t="shared" si="0"/>
        <v>0</v>
      </c>
      <c r="BF13" s="84">
        <f t="shared" si="0"/>
        <v>0</v>
      </c>
      <c r="BG13" s="84">
        <f t="shared" si="0"/>
        <v>0</v>
      </c>
      <c r="BH13" s="84">
        <f t="shared" si="0"/>
        <v>0</v>
      </c>
      <c r="BI13" s="84">
        <f t="shared" si="0"/>
        <v>0</v>
      </c>
      <c r="BJ13" s="84">
        <f t="shared" si="0"/>
        <v>0</v>
      </c>
      <c r="BK13" s="84">
        <f t="shared" si="0"/>
        <v>0</v>
      </c>
      <c r="BL13" s="84">
        <f t="shared" si="0"/>
        <v>0</v>
      </c>
      <c r="BM13" s="84">
        <f t="shared" si="0"/>
        <v>0</v>
      </c>
      <c r="BN13" s="84">
        <f t="shared" si="0"/>
        <v>0</v>
      </c>
      <c r="BO13" s="84">
        <f aca="true" t="shared" si="1" ref="BO13:DZ13">SUM(BO14+BO20+BO21)</f>
        <v>0</v>
      </c>
      <c r="BP13" s="84">
        <f t="shared" si="1"/>
        <v>0</v>
      </c>
      <c r="BQ13" s="84">
        <f t="shared" si="1"/>
        <v>0</v>
      </c>
      <c r="BR13" s="84">
        <f t="shared" si="1"/>
        <v>0</v>
      </c>
      <c r="BS13" s="84">
        <f t="shared" si="1"/>
        <v>0</v>
      </c>
      <c r="BT13" s="84">
        <f t="shared" si="1"/>
        <v>0</v>
      </c>
      <c r="BU13" s="84">
        <f t="shared" si="1"/>
        <v>0</v>
      </c>
      <c r="BV13" s="84">
        <f t="shared" si="1"/>
        <v>0</v>
      </c>
      <c r="BW13" s="84">
        <f t="shared" si="1"/>
        <v>0</v>
      </c>
      <c r="BX13" s="84">
        <f t="shared" si="1"/>
        <v>0</v>
      </c>
      <c r="BY13" s="84">
        <f t="shared" si="1"/>
        <v>0</v>
      </c>
      <c r="BZ13" s="84">
        <f t="shared" si="1"/>
        <v>0</v>
      </c>
      <c r="CA13" s="84">
        <f t="shared" si="1"/>
        <v>0</v>
      </c>
      <c r="CB13" s="84">
        <f t="shared" si="1"/>
        <v>0</v>
      </c>
      <c r="CC13" s="84">
        <f t="shared" si="1"/>
        <v>0</v>
      </c>
      <c r="CD13" s="84">
        <f t="shared" si="1"/>
        <v>0</v>
      </c>
      <c r="CE13" s="84">
        <f t="shared" si="1"/>
        <v>0</v>
      </c>
      <c r="CF13" s="84">
        <f t="shared" si="1"/>
        <v>0</v>
      </c>
      <c r="CG13" s="84">
        <f t="shared" si="1"/>
        <v>0</v>
      </c>
      <c r="CH13" s="84">
        <f t="shared" si="1"/>
        <v>0</v>
      </c>
      <c r="CI13" s="84">
        <f t="shared" si="1"/>
        <v>0</v>
      </c>
      <c r="CJ13" s="84">
        <f t="shared" si="1"/>
        <v>0</v>
      </c>
      <c r="CK13" s="84">
        <f t="shared" si="1"/>
        <v>0</v>
      </c>
      <c r="CL13" s="84">
        <f t="shared" si="1"/>
        <v>0</v>
      </c>
      <c r="CM13" s="84">
        <f t="shared" si="1"/>
        <v>0</v>
      </c>
      <c r="CN13" s="84">
        <f t="shared" si="1"/>
        <v>0</v>
      </c>
      <c r="CO13" s="84">
        <f t="shared" si="1"/>
        <v>0</v>
      </c>
      <c r="CP13" s="84">
        <f t="shared" si="1"/>
        <v>0</v>
      </c>
      <c r="CQ13" s="84">
        <f t="shared" si="1"/>
        <v>0</v>
      </c>
      <c r="CR13" s="84">
        <f t="shared" si="1"/>
        <v>0</v>
      </c>
      <c r="CS13" s="84">
        <f t="shared" si="1"/>
        <v>0</v>
      </c>
      <c r="CT13" s="84">
        <f t="shared" si="1"/>
        <v>0</v>
      </c>
      <c r="CU13" s="84">
        <f t="shared" si="1"/>
        <v>0</v>
      </c>
      <c r="CV13" s="84">
        <f t="shared" si="1"/>
        <v>0</v>
      </c>
      <c r="CW13" s="84">
        <f t="shared" si="1"/>
        <v>0</v>
      </c>
      <c r="CX13" s="84">
        <f t="shared" si="1"/>
        <v>0</v>
      </c>
      <c r="CY13" s="84">
        <f t="shared" si="1"/>
        <v>0</v>
      </c>
      <c r="CZ13" s="84">
        <f t="shared" si="1"/>
        <v>0</v>
      </c>
      <c r="DA13" s="84">
        <f t="shared" si="1"/>
        <v>0</v>
      </c>
      <c r="DB13" s="84">
        <f t="shared" si="1"/>
        <v>0</v>
      </c>
      <c r="DC13" s="84">
        <f t="shared" si="1"/>
        <v>0</v>
      </c>
      <c r="DD13" s="84">
        <f t="shared" si="1"/>
        <v>0</v>
      </c>
      <c r="DE13" s="84">
        <f t="shared" si="1"/>
        <v>0</v>
      </c>
      <c r="DF13" s="84">
        <f t="shared" si="1"/>
        <v>0</v>
      </c>
      <c r="DG13" s="84">
        <f t="shared" si="1"/>
        <v>0</v>
      </c>
      <c r="DH13" s="84">
        <f t="shared" si="1"/>
        <v>0</v>
      </c>
      <c r="DI13" s="84">
        <f t="shared" si="1"/>
        <v>0</v>
      </c>
      <c r="DJ13" s="84">
        <f t="shared" si="1"/>
        <v>0</v>
      </c>
      <c r="DK13" s="84">
        <f t="shared" si="1"/>
        <v>0</v>
      </c>
      <c r="DL13" s="84">
        <f t="shared" si="1"/>
        <v>0</v>
      </c>
      <c r="DM13" s="84">
        <f t="shared" si="1"/>
        <v>0</v>
      </c>
      <c r="DN13" s="84">
        <f t="shared" si="1"/>
        <v>0</v>
      </c>
      <c r="DO13" s="84">
        <f t="shared" si="1"/>
        <v>0</v>
      </c>
      <c r="DP13" s="84">
        <f t="shared" si="1"/>
        <v>0</v>
      </c>
      <c r="DQ13" s="84">
        <f t="shared" si="1"/>
        <v>0</v>
      </c>
      <c r="DR13" s="84">
        <f t="shared" si="1"/>
        <v>0</v>
      </c>
      <c r="DS13" s="84">
        <f t="shared" si="1"/>
        <v>0</v>
      </c>
      <c r="DT13" s="84">
        <f t="shared" si="1"/>
        <v>0</v>
      </c>
      <c r="DU13" s="84">
        <f t="shared" si="1"/>
        <v>0</v>
      </c>
      <c r="DV13" s="84">
        <f t="shared" si="1"/>
        <v>0</v>
      </c>
      <c r="DW13" s="84">
        <f t="shared" si="1"/>
        <v>0</v>
      </c>
      <c r="DX13" s="84">
        <f t="shared" si="1"/>
        <v>0</v>
      </c>
      <c r="DY13" s="84">
        <f t="shared" si="1"/>
        <v>0</v>
      </c>
      <c r="DZ13" s="84">
        <f t="shared" si="1"/>
        <v>0</v>
      </c>
      <c r="EA13" s="84">
        <f aca="true" t="shared" si="2" ref="EA13:GL13">SUM(EA14+EA20+EA21)</f>
        <v>0</v>
      </c>
      <c r="EB13" s="84">
        <f t="shared" si="2"/>
        <v>0</v>
      </c>
      <c r="EC13" s="84">
        <f t="shared" si="2"/>
        <v>0</v>
      </c>
      <c r="ED13" s="84">
        <f t="shared" si="2"/>
        <v>0</v>
      </c>
      <c r="EE13" s="84">
        <f t="shared" si="2"/>
        <v>0</v>
      </c>
      <c r="EF13" s="84">
        <f t="shared" si="2"/>
        <v>0</v>
      </c>
      <c r="EG13" s="84">
        <f t="shared" si="2"/>
        <v>0</v>
      </c>
      <c r="EH13" s="84">
        <f t="shared" si="2"/>
        <v>0</v>
      </c>
      <c r="EI13" s="84">
        <f t="shared" si="2"/>
        <v>0</v>
      </c>
      <c r="EJ13" s="84">
        <f t="shared" si="2"/>
        <v>0</v>
      </c>
      <c r="EK13" s="84">
        <f t="shared" si="2"/>
        <v>0</v>
      </c>
      <c r="EL13" s="84">
        <f t="shared" si="2"/>
        <v>0</v>
      </c>
      <c r="EM13" s="84">
        <f t="shared" si="2"/>
        <v>0</v>
      </c>
      <c r="EN13" s="84">
        <f t="shared" si="2"/>
        <v>0</v>
      </c>
      <c r="EO13" s="84">
        <f t="shared" si="2"/>
        <v>0</v>
      </c>
      <c r="EP13" s="84">
        <f t="shared" si="2"/>
        <v>0</v>
      </c>
      <c r="EQ13" s="84">
        <f t="shared" si="2"/>
        <v>0</v>
      </c>
      <c r="ER13" s="84">
        <f t="shared" si="2"/>
        <v>0</v>
      </c>
      <c r="ES13" s="84">
        <f t="shared" si="2"/>
        <v>0</v>
      </c>
      <c r="ET13" s="84">
        <f t="shared" si="2"/>
        <v>0</v>
      </c>
      <c r="EU13" s="84">
        <f t="shared" si="2"/>
        <v>0</v>
      </c>
      <c r="EV13" s="84">
        <f t="shared" si="2"/>
        <v>0</v>
      </c>
      <c r="EW13" s="84">
        <f t="shared" si="2"/>
        <v>0</v>
      </c>
      <c r="EX13" s="84">
        <f t="shared" si="2"/>
        <v>0</v>
      </c>
      <c r="EY13" s="84">
        <f t="shared" si="2"/>
        <v>0</v>
      </c>
      <c r="EZ13" s="84">
        <f t="shared" si="2"/>
        <v>0</v>
      </c>
      <c r="FA13" s="84">
        <f t="shared" si="2"/>
        <v>0</v>
      </c>
      <c r="FB13" s="84">
        <f t="shared" si="2"/>
        <v>0</v>
      </c>
      <c r="FC13" s="84">
        <f t="shared" si="2"/>
        <v>0</v>
      </c>
      <c r="FD13" s="84">
        <f t="shared" si="2"/>
        <v>0</v>
      </c>
      <c r="FE13" s="84">
        <f t="shared" si="2"/>
        <v>0</v>
      </c>
      <c r="FF13" s="84">
        <f t="shared" si="2"/>
        <v>0</v>
      </c>
      <c r="FG13" s="84">
        <f t="shared" si="2"/>
        <v>0</v>
      </c>
      <c r="FH13" s="84">
        <f t="shared" si="2"/>
        <v>0</v>
      </c>
      <c r="FI13" s="84">
        <f t="shared" si="2"/>
        <v>0</v>
      </c>
      <c r="FJ13" s="84">
        <f t="shared" si="2"/>
        <v>0</v>
      </c>
      <c r="FK13" s="84">
        <f t="shared" si="2"/>
        <v>0</v>
      </c>
      <c r="FL13" s="84">
        <f t="shared" si="2"/>
        <v>0</v>
      </c>
      <c r="FM13" s="84">
        <f t="shared" si="2"/>
        <v>0</v>
      </c>
      <c r="FN13" s="84">
        <f t="shared" si="2"/>
        <v>0</v>
      </c>
      <c r="FO13" s="84">
        <f t="shared" si="2"/>
        <v>0</v>
      </c>
      <c r="FP13" s="84">
        <f t="shared" si="2"/>
        <v>0</v>
      </c>
      <c r="FQ13" s="84">
        <f t="shared" si="2"/>
        <v>0</v>
      </c>
      <c r="FR13" s="84">
        <f t="shared" si="2"/>
        <v>0</v>
      </c>
      <c r="FS13" s="84">
        <f t="shared" si="2"/>
        <v>0</v>
      </c>
      <c r="FT13" s="84">
        <f t="shared" si="2"/>
        <v>0</v>
      </c>
      <c r="FU13" s="84">
        <f t="shared" si="2"/>
        <v>0</v>
      </c>
      <c r="FV13" s="84">
        <f t="shared" si="2"/>
        <v>0</v>
      </c>
      <c r="FW13" s="84">
        <f t="shared" si="2"/>
        <v>0</v>
      </c>
      <c r="FX13" s="84">
        <f t="shared" si="2"/>
        <v>0</v>
      </c>
      <c r="FY13" s="84">
        <f t="shared" si="2"/>
        <v>0</v>
      </c>
      <c r="FZ13" s="84">
        <f t="shared" si="2"/>
        <v>0</v>
      </c>
      <c r="GA13" s="84">
        <f t="shared" si="2"/>
        <v>0</v>
      </c>
      <c r="GB13" s="84">
        <f t="shared" si="2"/>
        <v>0</v>
      </c>
      <c r="GC13" s="84">
        <f t="shared" si="2"/>
        <v>0</v>
      </c>
      <c r="GD13" s="84">
        <f t="shared" si="2"/>
        <v>0</v>
      </c>
      <c r="GE13" s="84">
        <f t="shared" si="2"/>
        <v>0</v>
      </c>
      <c r="GF13" s="84">
        <f t="shared" si="2"/>
        <v>0</v>
      </c>
      <c r="GG13" s="84">
        <f t="shared" si="2"/>
        <v>0</v>
      </c>
      <c r="GH13" s="84">
        <f t="shared" si="2"/>
        <v>0</v>
      </c>
      <c r="GI13" s="84">
        <f t="shared" si="2"/>
        <v>0</v>
      </c>
      <c r="GJ13" s="84">
        <f t="shared" si="2"/>
        <v>0</v>
      </c>
      <c r="GK13" s="84">
        <f t="shared" si="2"/>
        <v>0</v>
      </c>
      <c r="GL13" s="84">
        <f t="shared" si="2"/>
        <v>0</v>
      </c>
      <c r="GM13" s="84">
        <f aca="true" t="shared" si="3" ref="GM13:IV13">SUM(GM14+GM20+GM21)</f>
        <v>0</v>
      </c>
      <c r="GN13" s="84">
        <f t="shared" si="3"/>
        <v>0</v>
      </c>
      <c r="GO13" s="84">
        <f t="shared" si="3"/>
        <v>0</v>
      </c>
      <c r="GP13" s="84">
        <f t="shared" si="3"/>
        <v>0</v>
      </c>
      <c r="GQ13" s="84">
        <f t="shared" si="3"/>
        <v>0</v>
      </c>
      <c r="GR13" s="84">
        <f t="shared" si="3"/>
        <v>0</v>
      </c>
      <c r="GS13" s="84">
        <f t="shared" si="3"/>
        <v>0</v>
      </c>
      <c r="GT13" s="84">
        <f t="shared" si="3"/>
        <v>0</v>
      </c>
      <c r="GU13" s="84">
        <f t="shared" si="3"/>
        <v>0</v>
      </c>
      <c r="GV13" s="84">
        <f t="shared" si="3"/>
        <v>0</v>
      </c>
      <c r="GW13" s="84">
        <f t="shared" si="3"/>
        <v>0</v>
      </c>
      <c r="GX13" s="84">
        <f t="shared" si="3"/>
        <v>0</v>
      </c>
      <c r="GY13" s="84">
        <f t="shared" si="3"/>
        <v>0</v>
      </c>
      <c r="GZ13" s="84">
        <f t="shared" si="3"/>
        <v>0</v>
      </c>
      <c r="HA13" s="84">
        <f t="shared" si="3"/>
        <v>0</v>
      </c>
      <c r="HB13" s="84">
        <f t="shared" si="3"/>
        <v>0</v>
      </c>
      <c r="HC13" s="84">
        <f t="shared" si="3"/>
        <v>0</v>
      </c>
      <c r="HD13" s="84">
        <f t="shared" si="3"/>
        <v>0</v>
      </c>
      <c r="HE13" s="84">
        <f t="shared" si="3"/>
        <v>0</v>
      </c>
      <c r="HF13" s="84">
        <f t="shared" si="3"/>
        <v>0</v>
      </c>
      <c r="HG13" s="84">
        <f t="shared" si="3"/>
        <v>0</v>
      </c>
      <c r="HH13" s="84">
        <f t="shared" si="3"/>
        <v>0</v>
      </c>
      <c r="HI13" s="84">
        <f t="shared" si="3"/>
        <v>0</v>
      </c>
      <c r="HJ13" s="84">
        <f t="shared" si="3"/>
        <v>0</v>
      </c>
      <c r="HK13" s="84">
        <f t="shared" si="3"/>
        <v>0</v>
      </c>
      <c r="HL13" s="84">
        <f t="shared" si="3"/>
        <v>0</v>
      </c>
      <c r="HM13" s="84">
        <f t="shared" si="3"/>
        <v>0</v>
      </c>
      <c r="HN13" s="84">
        <f t="shared" si="3"/>
        <v>0</v>
      </c>
      <c r="HO13" s="84">
        <f t="shared" si="3"/>
        <v>0</v>
      </c>
      <c r="HP13" s="84">
        <f t="shared" si="3"/>
        <v>0</v>
      </c>
      <c r="HQ13" s="84">
        <f t="shared" si="3"/>
        <v>0</v>
      </c>
      <c r="HR13" s="84">
        <f t="shared" si="3"/>
        <v>0</v>
      </c>
      <c r="HS13" s="84">
        <f t="shared" si="3"/>
        <v>0</v>
      </c>
      <c r="HT13" s="84">
        <f t="shared" si="3"/>
        <v>0</v>
      </c>
      <c r="HU13" s="84">
        <f t="shared" si="3"/>
        <v>0</v>
      </c>
      <c r="HV13" s="84">
        <f t="shared" si="3"/>
        <v>0</v>
      </c>
      <c r="HW13" s="84">
        <f t="shared" si="3"/>
        <v>0</v>
      </c>
      <c r="HX13" s="84">
        <f t="shared" si="3"/>
        <v>0</v>
      </c>
      <c r="HY13" s="84">
        <f t="shared" si="3"/>
        <v>0</v>
      </c>
      <c r="HZ13" s="84">
        <f t="shared" si="3"/>
        <v>0</v>
      </c>
      <c r="IA13" s="84">
        <f t="shared" si="3"/>
        <v>0</v>
      </c>
      <c r="IB13" s="84">
        <f t="shared" si="3"/>
        <v>0</v>
      </c>
      <c r="IC13" s="84">
        <f t="shared" si="3"/>
        <v>0</v>
      </c>
      <c r="ID13" s="84">
        <f t="shared" si="3"/>
        <v>0</v>
      </c>
      <c r="IE13" s="84">
        <f t="shared" si="3"/>
        <v>0</v>
      </c>
      <c r="IF13" s="84">
        <f t="shared" si="3"/>
        <v>0</v>
      </c>
      <c r="IG13" s="84">
        <f t="shared" si="3"/>
        <v>0</v>
      </c>
      <c r="IH13" s="84">
        <f t="shared" si="3"/>
        <v>0</v>
      </c>
      <c r="II13" s="84">
        <f t="shared" si="3"/>
        <v>0</v>
      </c>
      <c r="IJ13" s="84">
        <f t="shared" si="3"/>
        <v>0</v>
      </c>
      <c r="IK13" s="84">
        <f t="shared" si="3"/>
        <v>0</v>
      </c>
      <c r="IL13" s="84">
        <f t="shared" si="3"/>
        <v>0</v>
      </c>
      <c r="IM13" s="84">
        <f t="shared" si="3"/>
        <v>0</v>
      </c>
      <c r="IN13" s="84">
        <f t="shared" si="3"/>
        <v>0</v>
      </c>
      <c r="IO13" s="84">
        <f t="shared" si="3"/>
        <v>0</v>
      </c>
      <c r="IP13" s="84">
        <f t="shared" si="3"/>
        <v>0</v>
      </c>
      <c r="IQ13" s="84">
        <f t="shared" si="3"/>
        <v>0</v>
      </c>
      <c r="IR13" s="84">
        <f t="shared" si="3"/>
        <v>0</v>
      </c>
      <c r="IS13" s="84">
        <f t="shared" si="3"/>
        <v>0</v>
      </c>
      <c r="IT13" s="84">
        <f t="shared" si="3"/>
        <v>0</v>
      </c>
      <c r="IU13" s="125">
        <f t="shared" si="3"/>
        <v>0</v>
      </c>
      <c r="IV13" s="125">
        <f t="shared" si="3"/>
        <v>0</v>
      </c>
    </row>
    <row r="14" spans="1:256" ht="15">
      <c r="A14" s="66" t="s">
        <v>137</v>
      </c>
      <c r="B14" s="84">
        <v>2299684646.4700003</v>
      </c>
      <c r="C14" s="84">
        <v>0</v>
      </c>
      <c r="D14" s="84">
        <v>10170801.34</v>
      </c>
      <c r="E14" s="84">
        <v>0</v>
      </c>
      <c r="F14" s="84">
        <v>2289513845.13</v>
      </c>
      <c r="G14" s="84">
        <v>28417678.8</v>
      </c>
      <c r="H14" s="84">
        <v>0</v>
      </c>
      <c r="I14" s="84">
        <f aca="true" t="shared" si="4" ref="I14:BN14">SUM(I15:I19)</f>
        <v>0</v>
      </c>
      <c r="J14" s="84">
        <f t="shared" si="4"/>
        <v>0</v>
      </c>
      <c r="K14" s="84">
        <f t="shared" si="4"/>
        <v>0</v>
      </c>
      <c r="L14" s="84">
        <f t="shared" si="4"/>
        <v>0</v>
      </c>
      <c r="M14" s="84">
        <f t="shared" si="4"/>
        <v>0</v>
      </c>
      <c r="N14" s="84">
        <f t="shared" si="4"/>
        <v>0</v>
      </c>
      <c r="O14" s="84">
        <f t="shared" si="4"/>
        <v>0</v>
      </c>
      <c r="P14" s="84">
        <f t="shared" si="4"/>
        <v>0</v>
      </c>
      <c r="Q14" s="84">
        <f t="shared" si="4"/>
        <v>0</v>
      </c>
      <c r="R14" s="84">
        <f t="shared" si="4"/>
        <v>0</v>
      </c>
      <c r="S14" s="84">
        <f t="shared" si="4"/>
        <v>0</v>
      </c>
      <c r="T14" s="84">
        <f t="shared" si="4"/>
        <v>0</v>
      </c>
      <c r="U14" s="84">
        <f t="shared" si="4"/>
        <v>0</v>
      </c>
      <c r="V14" s="84">
        <f t="shared" si="4"/>
        <v>0</v>
      </c>
      <c r="W14" s="84">
        <f t="shared" si="4"/>
        <v>0</v>
      </c>
      <c r="X14" s="84">
        <f t="shared" si="4"/>
        <v>0</v>
      </c>
      <c r="Y14" s="84">
        <f t="shared" si="4"/>
        <v>0</v>
      </c>
      <c r="Z14" s="84">
        <f t="shared" si="4"/>
        <v>0</v>
      </c>
      <c r="AA14" s="84">
        <f t="shared" si="4"/>
        <v>0</v>
      </c>
      <c r="AB14" s="84">
        <f t="shared" si="4"/>
        <v>0</v>
      </c>
      <c r="AC14" s="84">
        <f t="shared" si="4"/>
        <v>0</v>
      </c>
      <c r="AD14" s="84">
        <f t="shared" si="4"/>
        <v>0</v>
      </c>
      <c r="AE14" s="84">
        <f t="shared" si="4"/>
        <v>0</v>
      </c>
      <c r="AF14" s="84">
        <f t="shared" si="4"/>
        <v>0</v>
      </c>
      <c r="AG14" s="84">
        <f t="shared" si="4"/>
        <v>0</v>
      </c>
      <c r="AH14" s="84">
        <f t="shared" si="4"/>
        <v>0</v>
      </c>
      <c r="AI14" s="84">
        <f t="shared" si="4"/>
        <v>0</v>
      </c>
      <c r="AJ14" s="84">
        <f t="shared" si="4"/>
        <v>0</v>
      </c>
      <c r="AK14" s="84">
        <f t="shared" si="4"/>
        <v>0</v>
      </c>
      <c r="AL14" s="84">
        <f t="shared" si="4"/>
        <v>0</v>
      </c>
      <c r="AM14" s="84">
        <f t="shared" si="4"/>
        <v>0</v>
      </c>
      <c r="AN14" s="84">
        <f t="shared" si="4"/>
        <v>0</v>
      </c>
      <c r="AO14" s="84">
        <f t="shared" si="4"/>
        <v>0</v>
      </c>
      <c r="AP14" s="84">
        <f t="shared" si="4"/>
        <v>0</v>
      </c>
      <c r="AQ14" s="84">
        <f t="shared" si="4"/>
        <v>0</v>
      </c>
      <c r="AR14" s="84">
        <f t="shared" si="4"/>
        <v>0</v>
      </c>
      <c r="AS14" s="84">
        <f t="shared" si="4"/>
        <v>0</v>
      </c>
      <c r="AT14" s="84">
        <f t="shared" si="4"/>
        <v>0</v>
      </c>
      <c r="AU14" s="84">
        <f t="shared" si="4"/>
        <v>0</v>
      </c>
      <c r="AV14" s="84">
        <f t="shared" si="4"/>
        <v>0</v>
      </c>
      <c r="AW14" s="84">
        <f t="shared" si="4"/>
        <v>0</v>
      </c>
      <c r="AX14" s="84">
        <f t="shared" si="4"/>
        <v>0</v>
      </c>
      <c r="AY14" s="84">
        <f t="shared" si="4"/>
        <v>0</v>
      </c>
      <c r="AZ14" s="84">
        <f t="shared" si="4"/>
        <v>0</v>
      </c>
      <c r="BA14" s="84">
        <f t="shared" si="4"/>
        <v>0</v>
      </c>
      <c r="BB14" s="84">
        <f t="shared" si="4"/>
        <v>0</v>
      </c>
      <c r="BC14" s="84">
        <f t="shared" si="4"/>
        <v>0</v>
      </c>
      <c r="BD14" s="84">
        <f t="shared" si="4"/>
        <v>0</v>
      </c>
      <c r="BE14" s="84">
        <f t="shared" si="4"/>
        <v>0</v>
      </c>
      <c r="BF14" s="84">
        <f t="shared" si="4"/>
        <v>0</v>
      </c>
      <c r="BG14" s="84">
        <f t="shared" si="4"/>
        <v>0</v>
      </c>
      <c r="BH14" s="84">
        <f t="shared" si="4"/>
        <v>0</v>
      </c>
      <c r="BI14" s="84">
        <f t="shared" si="4"/>
        <v>0</v>
      </c>
      <c r="BJ14" s="84">
        <f t="shared" si="4"/>
        <v>0</v>
      </c>
      <c r="BK14" s="84">
        <f t="shared" si="4"/>
        <v>0</v>
      </c>
      <c r="BL14" s="84">
        <f t="shared" si="4"/>
        <v>0</v>
      </c>
      <c r="BM14" s="84">
        <f t="shared" si="4"/>
        <v>0</v>
      </c>
      <c r="BN14" s="84">
        <f t="shared" si="4"/>
        <v>0</v>
      </c>
      <c r="BO14" s="84">
        <f aca="true" t="shared" si="5" ref="BO14:DZ14">SUM(BO15:BO19)</f>
        <v>0</v>
      </c>
      <c r="BP14" s="84">
        <f t="shared" si="5"/>
        <v>0</v>
      </c>
      <c r="BQ14" s="84">
        <f t="shared" si="5"/>
        <v>0</v>
      </c>
      <c r="BR14" s="84">
        <f t="shared" si="5"/>
        <v>0</v>
      </c>
      <c r="BS14" s="84">
        <f t="shared" si="5"/>
        <v>0</v>
      </c>
      <c r="BT14" s="84">
        <f t="shared" si="5"/>
        <v>0</v>
      </c>
      <c r="BU14" s="84">
        <f t="shared" si="5"/>
        <v>0</v>
      </c>
      <c r="BV14" s="84">
        <f t="shared" si="5"/>
        <v>0</v>
      </c>
      <c r="BW14" s="84">
        <f t="shared" si="5"/>
        <v>0</v>
      </c>
      <c r="BX14" s="84">
        <f t="shared" si="5"/>
        <v>0</v>
      </c>
      <c r="BY14" s="84">
        <f t="shared" si="5"/>
        <v>0</v>
      </c>
      <c r="BZ14" s="84">
        <f t="shared" si="5"/>
        <v>0</v>
      </c>
      <c r="CA14" s="84">
        <f t="shared" si="5"/>
        <v>0</v>
      </c>
      <c r="CB14" s="84">
        <f t="shared" si="5"/>
        <v>0</v>
      </c>
      <c r="CC14" s="84">
        <f t="shared" si="5"/>
        <v>0</v>
      </c>
      <c r="CD14" s="84">
        <f t="shared" si="5"/>
        <v>0</v>
      </c>
      <c r="CE14" s="84">
        <f t="shared" si="5"/>
        <v>0</v>
      </c>
      <c r="CF14" s="84">
        <f t="shared" si="5"/>
        <v>0</v>
      </c>
      <c r="CG14" s="84">
        <f t="shared" si="5"/>
        <v>0</v>
      </c>
      <c r="CH14" s="84">
        <f t="shared" si="5"/>
        <v>0</v>
      </c>
      <c r="CI14" s="84">
        <f t="shared" si="5"/>
        <v>0</v>
      </c>
      <c r="CJ14" s="84">
        <f t="shared" si="5"/>
        <v>0</v>
      </c>
      <c r="CK14" s="84">
        <f t="shared" si="5"/>
        <v>0</v>
      </c>
      <c r="CL14" s="84">
        <f t="shared" si="5"/>
        <v>0</v>
      </c>
      <c r="CM14" s="84">
        <f t="shared" si="5"/>
        <v>0</v>
      </c>
      <c r="CN14" s="84">
        <f t="shared" si="5"/>
        <v>0</v>
      </c>
      <c r="CO14" s="84">
        <f t="shared" si="5"/>
        <v>0</v>
      </c>
      <c r="CP14" s="84">
        <f t="shared" si="5"/>
        <v>0</v>
      </c>
      <c r="CQ14" s="84">
        <f t="shared" si="5"/>
        <v>0</v>
      </c>
      <c r="CR14" s="84">
        <f t="shared" si="5"/>
        <v>0</v>
      </c>
      <c r="CS14" s="84">
        <f t="shared" si="5"/>
        <v>0</v>
      </c>
      <c r="CT14" s="84">
        <f t="shared" si="5"/>
        <v>0</v>
      </c>
      <c r="CU14" s="84">
        <f t="shared" si="5"/>
        <v>0</v>
      </c>
      <c r="CV14" s="84">
        <f t="shared" si="5"/>
        <v>0</v>
      </c>
      <c r="CW14" s="84">
        <f t="shared" si="5"/>
        <v>0</v>
      </c>
      <c r="CX14" s="84">
        <f t="shared" si="5"/>
        <v>0</v>
      </c>
      <c r="CY14" s="84">
        <f t="shared" si="5"/>
        <v>0</v>
      </c>
      <c r="CZ14" s="84">
        <f t="shared" si="5"/>
        <v>0</v>
      </c>
      <c r="DA14" s="84">
        <f t="shared" si="5"/>
        <v>0</v>
      </c>
      <c r="DB14" s="84">
        <f t="shared" si="5"/>
        <v>0</v>
      </c>
      <c r="DC14" s="84">
        <f t="shared" si="5"/>
        <v>0</v>
      </c>
      <c r="DD14" s="84">
        <f t="shared" si="5"/>
        <v>0</v>
      </c>
      <c r="DE14" s="84">
        <f t="shared" si="5"/>
        <v>0</v>
      </c>
      <c r="DF14" s="84">
        <f t="shared" si="5"/>
        <v>0</v>
      </c>
      <c r="DG14" s="84">
        <f t="shared" si="5"/>
        <v>0</v>
      </c>
      <c r="DH14" s="84">
        <f t="shared" si="5"/>
        <v>0</v>
      </c>
      <c r="DI14" s="84">
        <f t="shared" si="5"/>
        <v>0</v>
      </c>
      <c r="DJ14" s="84">
        <f t="shared" si="5"/>
        <v>0</v>
      </c>
      <c r="DK14" s="84">
        <f t="shared" si="5"/>
        <v>0</v>
      </c>
      <c r="DL14" s="84">
        <f t="shared" si="5"/>
        <v>0</v>
      </c>
      <c r="DM14" s="84">
        <f t="shared" si="5"/>
        <v>0</v>
      </c>
      <c r="DN14" s="84">
        <f t="shared" si="5"/>
        <v>0</v>
      </c>
      <c r="DO14" s="84">
        <f t="shared" si="5"/>
        <v>0</v>
      </c>
      <c r="DP14" s="84">
        <f t="shared" si="5"/>
        <v>0</v>
      </c>
      <c r="DQ14" s="84">
        <f t="shared" si="5"/>
        <v>0</v>
      </c>
      <c r="DR14" s="84">
        <f t="shared" si="5"/>
        <v>0</v>
      </c>
      <c r="DS14" s="84">
        <f t="shared" si="5"/>
        <v>0</v>
      </c>
      <c r="DT14" s="84">
        <f t="shared" si="5"/>
        <v>0</v>
      </c>
      <c r="DU14" s="84">
        <f t="shared" si="5"/>
        <v>0</v>
      </c>
      <c r="DV14" s="84">
        <f t="shared" si="5"/>
        <v>0</v>
      </c>
      <c r="DW14" s="84">
        <f t="shared" si="5"/>
        <v>0</v>
      </c>
      <c r="DX14" s="84">
        <f t="shared" si="5"/>
        <v>0</v>
      </c>
      <c r="DY14" s="84">
        <f t="shared" si="5"/>
        <v>0</v>
      </c>
      <c r="DZ14" s="84">
        <f t="shared" si="5"/>
        <v>0</v>
      </c>
      <c r="EA14" s="84">
        <f aca="true" t="shared" si="6" ref="EA14:GL14">SUM(EA15:EA19)</f>
        <v>0</v>
      </c>
      <c r="EB14" s="84">
        <f t="shared" si="6"/>
        <v>0</v>
      </c>
      <c r="EC14" s="84">
        <f t="shared" si="6"/>
        <v>0</v>
      </c>
      <c r="ED14" s="84">
        <f t="shared" si="6"/>
        <v>0</v>
      </c>
      <c r="EE14" s="84">
        <f t="shared" si="6"/>
        <v>0</v>
      </c>
      <c r="EF14" s="84">
        <f t="shared" si="6"/>
        <v>0</v>
      </c>
      <c r="EG14" s="84">
        <f t="shared" si="6"/>
        <v>0</v>
      </c>
      <c r="EH14" s="84">
        <f t="shared" si="6"/>
        <v>0</v>
      </c>
      <c r="EI14" s="84">
        <f t="shared" si="6"/>
        <v>0</v>
      </c>
      <c r="EJ14" s="84">
        <f t="shared" si="6"/>
        <v>0</v>
      </c>
      <c r="EK14" s="84">
        <f t="shared" si="6"/>
        <v>0</v>
      </c>
      <c r="EL14" s="84">
        <f t="shared" si="6"/>
        <v>0</v>
      </c>
      <c r="EM14" s="84">
        <f t="shared" si="6"/>
        <v>0</v>
      </c>
      <c r="EN14" s="84">
        <f t="shared" si="6"/>
        <v>0</v>
      </c>
      <c r="EO14" s="84">
        <f t="shared" si="6"/>
        <v>0</v>
      </c>
      <c r="EP14" s="84">
        <f t="shared" si="6"/>
        <v>0</v>
      </c>
      <c r="EQ14" s="84">
        <f t="shared" si="6"/>
        <v>0</v>
      </c>
      <c r="ER14" s="84">
        <f t="shared" si="6"/>
        <v>0</v>
      </c>
      <c r="ES14" s="84">
        <f t="shared" si="6"/>
        <v>0</v>
      </c>
      <c r="ET14" s="84">
        <f t="shared" si="6"/>
        <v>0</v>
      </c>
      <c r="EU14" s="84">
        <f t="shared" si="6"/>
        <v>0</v>
      </c>
      <c r="EV14" s="84">
        <f t="shared" si="6"/>
        <v>0</v>
      </c>
      <c r="EW14" s="84">
        <f t="shared" si="6"/>
        <v>0</v>
      </c>
      <c r="EX14" s="84">
        <f t="shared" si="6"/>
        <v>0</v>
      </c>
      <c r="EY14" s="84">
        <f t="shared" si="6"/>
        <v>0</v>
      </c>
      <c r="EZ14" s="84">
        <f t="shared" si="6"/>
        <v>0</v>
      </c>
      <c r="FA14" s="84">
        <f t="shared" si="6"/>
        <v>0</v>
      </c>
      <c r="FB14" s="84">
        <f t="shared" si="6"/>
        <v>0</v>
      </c>
      <c r="FC14" s="84">
        <f t="shared" si="6"/>
        <v>0</v>
      </c>
      <c r="FD14" s="84">
        <f t="shared" si="6"/>
        <v>0</v>
      </c>
      <c r="FE14" s="84">
        <f t="shared" si="6"/>
        <v>0</v>
      </c>
      <c r="FF14" s="84">
        <f t="shared" si="6"/>
        <v>0</v>
      </c>
      <c r="FG14" s="84">
        <f t="shared" si="6"/>
        <v>0</v>
      </c>
      <c r="FH14" s="84">
        <f t="shared" si="6"/>
        <v>0</v>
      </c>
      <c r="FI14" s="84">
        <f t="shared" si="6"/>
        <v>0</v>
      </c>
      <c r="FJ14" s="84">
        <f t="shared" si="6"/>
        <v>0</v>
      </c>
      <c r="FK14" s="84">
        <f t="shared" si="6"/>
        <v>0</v>
      </c>
      <c r="FL14" s="84">
        <f t="shared" si="6"/>
        <v>0</v>
      </c>
      <c r="FM14" s="84">
        <f t="shared" si="6"/>
        <v>0</v>
      </c>
      <c r="FN14" s="84">
        <f t="shared" si="6"/>
        <v>0</v>
      </c>
      <c r="FO14" s="84">
        <f t="shared" si="6"/>
        <v>0</v>
      </c>
      <c r="FP14" s="84">
        <f t="shared" si="6"/>
        <v>0</v>
      </c>
      <c r="FQ14" s="84">
        <f t="shared" si="6"/>
        <v>0</v>
      </c>
      <c r="FR14" s="84">
        <f t="shared" si="6"/>
        <v>0</v>
      </c>
      <c r="FS14" s="84">
        <f t="shared" si="6"/>
        <v>0</v>
      </c>
      <c r="FT14" s="84">
        <f t="shared" si="6"/>
        <v>0</v>
      </c>
      <c r="FU14" s="84">
        <f t="shared" si="6"/>
        <v>0</v>
      </c>
      <c r="FV14" s="84">
        <f t="shared" si="6"/>
        <v>0</v>
      </c>
      <c r="FW14" s="84">
        <f t="shared" si="6"/>
        <v>0</v>
      </c>
      <c r="FX14" s="84">
        <f t="shared" si="6"/>
        <v>0</v>
      </c>
      <c r="FY14" s="84">
        <f t="shared" si="6"/>
        <v>0</v>
      </c>
      <c r="FZ14" s="84">
        <f t="shared" si="6"/>
        <v>0</v>
      </c>
      <c r="GA14" s="84">
        <f t="shared" si="6"/>
        <v>0</v>
      </c>
      <c r="GB14" s="84">
        <f t="shared" si="6"/>
        <v>0</v>
      </c>
      <c r="GC14" s="84">
        <f t="shared" si="6"/>
        <v>0</v>
      </c>
      <c r="GD14" s="84">
        <f t="shared" si="6"/>
        <v>0</v>
      </c>
      <c r="GE14" s="84">
        <f t="shared" si="6"/>
        <v>0</v>
      </c>
      <c r="GF14" s="84">
        <f t="shared" si="6"/>
        <v>0</v>
      </c>
      <c r="GG14" s="84">
        <f t="shared" si="6"/>
        <v>0</v>
      </c>
      <c r="GH14" s="84">
        <f t="shared" si="6"/>
        <v>0</v>
      </c>
      <c r="GI14" s="84">
        <f t="shared" si="6"/>
        <v>0</v>
      </c>
      <c r="GJ14" s="84">
        <f t="shared" si="6"/>
        <v>0</v>
      </c>
      <c r="GK14" s="84">
        <f t="shared" si="6"/>
        <v>0</v>
      </c>
      <c r="GL14" s="84">
        <f t="shared" si="6"/>
        <v>0</v>
      </c>
      <c r="GM14" s="84">
        <f aca="true" t="shared" si="7" ref="GM14:IV14">SUM(GM15:GM19)</f>
        <v>0</v>
      </c>
      <c r="GN14" s="84">
        <f t="shared" si="7"/>
        <v>0</v>
      </c>
      <c r="GO14" s="84">
        <f t="shared" si="7"/>
        <v>0</v>
      </c>
      <c r="GP14" s="84">
        <f t="shared" si="7"/>
        <v>0</v>
      </c>
      <c r="GQ14" s="84">
        <f t="shared" si="7"/>
        <v>0</v>
      </c>
      <c r="GR14" s="84">
        <f t="shared" si="7"/>
        <v>0</v>
      </c>
      <c r="GS14" s="84">
        <f t="shared" si="7"/>
        <v>0</v>
      </c>
      <c r="GT14" s="84">
        <f t="shared" si="7"/>
        <v>0</v>
      </c>
      <c r="GU14" s="84">
        <f t="shared" si="7"/>
        <v>0</v>
      </c>
      <c r="GV14" s="84">
        <f t="shared" si="7"/>
        <v>0</v>
      </c>
      <c r="GW14" s="84">
        <f t="shared" si="7"/>
        <v>0</v>
      </c>
      <c r="GX14" s="84">
        <f t="shared" si="7"/>
        <v>0</v>
      </c>
      <c r="GY14" s="84">
        <f t="shared" si="7"/>
        <v>0</v>
      </c>
      <c r="GZ14" s="84">
        <f t="shared" si="7"/>
        <v>0</v>
      </c>
      <c r="HA14" s="84">
        <f t="shared" si="7"/>
        <v>0</v>
      </c>
      <c r="HB14" s="84">
        <f t="shared" si="7"/>
        <v>0</v>
      </c>
      <c r="HC14" s="84">
        <f t="shared" si="7"/>
        <v>0</v>
      </c>
      <c r="HD14" s="84">
        <f t="shared" si="7"/>
        <v>0</v>
      </c>
      <c r="HE14" s="84">
        <f t="shared" si="7"/>
        <v>0</v>
      </c>
      <c r="HF14" s="84">
        <f t="shared" si="7"/>
        <v>0</v>
      </c>
      <c r="HG14" s="84">
        <f t="shared" si="7"/>
        <v>0</v>
      </c>
      <c r="HH14" s="84">
        <f t="shared" si="7"/>
        <v>0</v>
      </c>
      <c r="HI14" s="84">
        <f t="shared" si="7"/>
        <v>0</v>
      </c>
      <c r="HJ14" s="84">
        <f t="shared" si="7"/>
        <v>0</v>
      </c>
      <c r="HK14" s="84">
        <f t="shared" si="7"/>
        <v>0</v>
      </c>
      <c r="HL14" s="84">
        <f t="shared" si="7"/>
        <v>0</v>
      </c>
      <c r="HM14" s="84">
        <f t="shared" si="7"/>
        <v>0</v>
      </c>
      <c r="HN14" s="84">
        <f t="shared" si="7"/>
        <v>0</v>
      </c>
      <c r="HO14" s="84">
        <f t="shared" si="7"/>
        <v>0</v>
      </c>
      <c r="HP14" s="84">
        <f t="shared" si="7"/>
        <v>0</v>
      </c>
      <c r="HQ14" s="84">
        <f t="shared" si="7"/>
        <v>0</v>
      </c>
      <c r="HR14" s="84">
        <f t="shared" si="7"/>
        <v>0</v>
      </c>
      <c r="HS14" s="84">
        <f t="shared" si="7"/>
        <v>0</v>
      </c>
      <c r="HT14" s="84">
        <f t="shared" si="7"/>
        <v>0</v>
      </c>
      <c r="HU14" s="84">
        <f t="shared" si="7"/>
        <v>0</v>
      </c>
      <c r="HV14" s="84">
        <f t="shared" si="7"/>
        <v>0</v>
      </c>
      <c r="HW14" s="84">
        <f t="shared" si="7"/>
        <v>0</v>
      </c>
      <c r="HX14" s="84">
        <f t="shared" si="7"/>
        <v>0</v>
      </c>
      <c r="HY14" s="84">
        <f t="shared" si="7"/>
        <v>0</v>
      </c>
      <c r="HZ14" s="84">
        <f t="shared" si="7"/>
        <v>0</v>
      </c>
      <c r="IA14" s="84">
        <f t="shared" si="7"/>
        <v>0</v>
      </c>
      <c r="IB14" s="84">
        <f t="shared" si="7"/>
        <v>0</v>
      </c>
      <c r="IC14" s="84">
        <f t="shared" si="7"/>
        <v>0</v>
      </c>
      <c r="ID14" s="84">
        <f t="shared" si="7"/>
        <v>0</v>
      </c>
      <c r="IE14" s="84">
        <f t="shared" si="7"/>
        <v>0</v>
      </c>
      <c r="IF14" s="84">
        <f t="shared" si="7"/>
        <v>0</v>
      </c>
      <c r="IG14" s="84">
        <f t="shared" si="7"/>
        <v>0</v>
      </c>
      <c r="IH14" s="84">
        <f t="shared" si="7"/>
        <v>0</v>
      </c>
      <c r="II14" s="84">
        <f t="shared" si="7"/>
        <v>0</v>
      </c>
      <c r="IJ14" s="84">
        <f t="shared" si="7"/>
        <v>0</v>
      </c>
      <c r="IK14" s="84">
        <f t="shared" si="7"/>
        <v>0</v>
      </c>
      <c r="IL14" s="84">
        <f t="shared" si="7"/>
        <v>0</v>
      </c>
      <c r="IM14" s="84">
        <f t="shared" si="7"/>
        <v>0</v>
      </c>
      <c r="IN14" s="84">
        <f t="shared" si="7"/>
        <v>0</v>
      </c>
      <c r="IO14" s="84">
        <f t="shared" si="7"/>
        <v>0</v>
      </c>
      <c r="IP14" s="84">
        <f t="shared" si="7"/>
        <v>0</v>
      </c>
      <c r="IQ14" s="84">
        <f t="shared" si="7"/>
        <v>0</v>
      </c>
      <c r="IR14" s="84">
        <f t="shared" si="7"/>
        <v>0</v>
      </c>
      <c r="IS14" s="84">
        <f t="shared" si="7"/>
        <v>0</v>
      </c>
      <c r="IT14" s="84">
        <f t="shared" si="7"/>
        <v>0</v>
      </c>
      <c r="IU14" s="125">
        <f t="shared" si="7"/>
        <v>0</v>
      </c>
      <c r="IV14" s="125">
        <f t="shared" si="7"/>
        <v>0</v>
      </c>
    </row>
    <row r="15" spans="1:8" ht="15">
      <c r="A15" s="117" t="s">
        <v>472</v>
      </c>
      <c r="B15" s="84">
        <v>480624480.94</v>
      </c>
      <c r="C15" s="84">
        <v>0</v>
      </c>
      <c r="D15" s="84">
        <v>3371078.58</v>
      </c>
      <c r="E15" s="84">
        <v>0</v>
      </c>
      <c r="F15" s="84">
        <v>477253402.36</v>
      </c>
      <c r="G15" s="84">
        <v>5964772</v>
      </c>
      <c r="H15" s="84">
        <v>0</v>
      </c>
    </row>
    <row r="16" spans="1:8" ht="15">
      <c r="A16" s="117" t="s">
        <v>472</v>
      </c>
      <c r="B16" s="84">
        <v>157602197.99</v>
      </c>
      <c r="C16" s="84">
        <v>0</v>
      </c>
      <c r="D16" s="84">
        <v>1034991.03</v>
      </c>
      <c r="E16" s="84">
        <v>0</v>
      </c>
      <c r="F16" s="84">
        <v>156567206.96</v>
      </c>
      <c r="G16" s="84">
        <v>1964053.56</v>
      </c>
      <c r="H16" s="84">
        <v>0</v>
      </c>
    </row>
    <row r="17" spans="1:8" ht="15">
      <c r="A17" s="117" t="s">
        <v>472</v>
      </c>
      <c r="B17" s="84">
        <v>98612206.58</v>
      </c>
      <c r="C17" s="84">
        <v>0</v>
      </c>
      <c r="D17" s="84">
        <v>647597.25</v>
      </c>
      <c r="E17" s="84">
        <v>0</v>
      </c>
      <c r="F17" s="84">
        <v>97964609.33</v>
      </c>
      <c r="G17" s="84">
        <v>1228913.35</v>
      </c>
      <c r="H17" s="84">
        <v>0</v>
      </c>
    </row>
    <row r="18" spans="1:8" ht="15">
      <c r="A18" s="117" t="s">
        <v>473</v>
      </c>
      <c r="B18" s="84">
        <v>777643737.95</v>
      </c>
      <c r="C18" s="84">
        <v>0</v>
      </c>
      <c r="D18" s="84">
        <v>2617753.44</v>
      </c>
      <c r="E18" s="84">
        <v>0</v>
      </c>
      <c r="F18" s="84">
        <v>775025984.51</v>
      </c>
      <c r="G18" s="84">
        <v>9836860.350000001</v>
      </c>
      <c r="H18" s="84">
        <v>0</v>
      </c>
    </row>
    <row r="19" spans="1:8" ht="15">
      <c r="A19" s="117" t="s">
        <v>474</v>
      </c>
      <c r="B19" s="84">
        <v>785202023.01</v>
      </c>
      <c r="C19" s="84">
        <v>0</v>
      </c>
      <c r="D19" s="84">
        <v>2499381.04</v>
      </c>
      <c r="E19" s="84">
        <v>0</v>
      </c>
      <c r="F19" s="84">
        <v>782702641.97</v>
      </c>
      <c r="G19" s="84">
        <v>9423079.54</v>
      </c>
      <c r="H19" s="84">
        <v>0</v>
      </c>
    </row>
    <row r="20" spans="1:8" ht="15">
      <c r="A20" s="66" t="s">
        <v>138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</row>
    <row r="21" spans="1:8" ht="15">
      <c r="A21" s="66" t="s">
        <v>139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</row>
    <row r="22" spans="1:8" ht="15">
      <c r="A22" s="34"/>
      <c r="B22" s="92"/>
      <c r="C22" s="92"/>
      <c r="D22" s="92"/>
      <c r="E22" s="92"/>
      <c r="F22" s="92"/>
      <c r="G22" s="92"/>
      <c r="H22" s="92"/>
    </row>
    <row r="23" spans="1:8" ht="15">
      <c r="A23" s="7" t="s">
        <v>140</v>
      </c>
      <c r="B23" s="93">
        <v>361585998</v>
      </c>
      <c r="C23" s="97"/>
      <c r="D23" s="97"/>
      <c r="E23" s="97"/>
      <c r="F23" s="93">
        <v>280812156</v>
      </c>
      <c r="G23" s="97"/>
      <c r="H23" s="97"/>
    </row>
    <row r="24" spans="1:8" ht="15">
      <c r="A24" s="34"/>
      <c r="B24" s="92"/>
      <c r="C24" s="92"/>
      <c r="D24" s="92"/>
      <c r="E24" s="92"/>
      <c r="F24" s="92"/>
      <c r="G24" s="92"/>
      <c r="H24" s="92"/>
    </row>
    <row r="25" spans="1:8" ht="15">
      <c r="A25" s="64" t="s">
        <v>141</v>
      </c>
      <c r="B25" s="86">
        <v>2661270644.4700003</v>
      </c>
      <c r="C25" s="86">
        <v>0</v>
      </c>
      <c r="D25" s="86">
        <v>10170801.34</v>
      </c>
      <c r="E25" s="86">
        <v>0</v>
      </c>
      <c r="F25" s="86">
        <v>2570326001.13</v>
      </c>
      <c r="G25" s="86">
        <v>28417678.8</v>
      </c>
      <c r="H25" s="86">
        <v>0</v>
      </c>
    </row>
    <row r="26" spans="1:8" ht="15">
      <c r="A26" s="34"/>
      <c r="B26" s="85"/>
      <c r="C26" s="85"/>
      <c r="D26" s="85"/>
      <c r="E26" s="85"/>
      <c r="F26" s="85"/>
      <c r="G26" s="85"/>
      <c r="H26" s="85"/>
    </row>
    <row r="27" spans="1:8" ht="17.25">
      <c r="A27" s="64" t="s">
        <v>142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</row>
    <row r="28" spans="1:8" ht="15">
      <c r="A28" s="67" t="s">
        <v>143</v>
      </c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</row>
    <row r="29" spans="1:8" ht="15">
      <c r="A29" s="67" t="s">
        <v>144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</row>
    <row r="30" spans="1:8" ht="15">
      <c r="A30" s="67" t="s">
        <v>145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</row>
    <row r="31" spans="1:8" ht="15">
      <c r="A31" s="40" t="s">
        <v>146</v>
      </c>
      <c r="B31" s="85"/>
      <c r="C31" s="85"/>
      <c r="D31" s="85"/>
      <c r="E31" s="85"/>
      <c r="F31" s="85"/>
      <c r="G31" s="85"/>
      <c r="H31" s="85"/>
    </row>
    <row r="32" spans="1:8" ht="17.25">
      <c r="A32" s="64" t="s">
        <v>147</v>
      </c>
      <c r="B32" s="86">
        <v>476222500</v>
      </c>
      <c r="C32" s="86">
        <v>0</v>
      </c>
      <c r="D32" s="86">
        <v>0</v>
      </c>
      <c r="E32" s="86">
        <v>0</v>
      </c>
      <c r="F32" s="86">
        <v>476222500</v>
      </c>
      <c r="G32" s="86">
        <v>9745299.33</v>
      </c>
      <c r="H32" s="86">
        <v>0</v>
      </c>
    </row>
    <row r="33" spans="1:8" ht="17.25">
      <c r="A33" s="67" t="s">
        <v>466</v>
      </c>
      <c r="B33" s="84">
        <v>83449015</v>
      </c>
      <c r="C33" s="84">
        <v>0</v>
      </c>
      <c r="D33" s="84">
        <v>0</v>
      </c>
      <c r="E33" s="84">
        <v>0</v>
      </c>
      <c r="F33" s="84">
        <v>83449015</v>
      </c>
      <c r="G33" s="84">
        <v>1790885.3900000001</v>
      </c>
      <c r="H33" s="84">
        <v>0</v>
      </c>
    </row>
    <row r="34" spans="1:8" ht="17.25">
      <c r="A34" s="67" t="s">
        <v>467</v>
      </c>
      <c r="B34" s="84">
        <v>208708907</v>
      </c>
      <c r="C34" s="84">
        <v>0</v>
      </c>
      <c r="D34" s="84">
        <v>0</v>
      </c>
      <c r="E34" s="84">
        <v>0</v>
      </c>
      <c r="F34" s="84">
        <v>208708907</v>
      </c>
      <c r="G34" s="84">
        <v>4171639.7399999998</v>
      </c>
      <c r="H34" s="84">
        <v>0</v>
      </c>
    </row>
    <row r="35" spans="1:8" ht="17.25">
      <c r="A35" s="67" t="s">
        <v>468</v>
      </c>
      <c r="B35" s="84">
        <v>72675017</v>
      </c>
      <c r="C35" s="84">
        <v>0</v>
      </c>
      <c r="D35" s="84">
        <v>0</v>
      </c>
      <c r="E35" s="84">
        <v>0</v>
      </c>
      <c r="F35" s="84">
        <v>72675017</v>
      </c>
      <c r="G35" s="84">
        <v>1531074.28</v>
      </c>
      <c r="H35" s="84">
        <v>0</v>
      </c>
    </row>
    <row r="36" spans="1:8" ht="17.25">
      <c r="A36" s="67" t="s">
        <v>469</v>
      </c>
      <c r="B36" s="84">
        <v>6854706</v>
      </c>
      <c r="C36" s="84">
        <v>0</v>
      </c>
      <c r="D36" s="84">
        <v>0</v>
      </c>
      <c r="E36" s="84">
        <v>0</v>
      </c>
      <c r="F36" s="84">
        <v>6854706</v>
      </c>
      <c r="G36" s="84">
        <v>140788.56</v>
      </c>
      <c r="H36" s="84">
        <v>0</v>
      </c>
    </row>
    <row r="37" spans="1:8" ht="17.25">
      <c r="A37" s="67" t="s">
        <v>470</v>
      </c>
      <c r="B37" s="84">
        <v>104534855</v>
      </c>
      <c r="C37" s="84">
        <v>0</v>
      </c>
      <c r="D37" s="84">
        <v>0</v>
      </c>
      <c r="E37" s="84"/>
      <c r="F37" s="84">
        <v>104534855</v>
      </c>
      <c r="G37" s="84">
        <v>2110911.36</v>
      </c>
      <c r="H37" s="84">
        <v>0</v>
      </c>
    </row>
    <row r="38" spans="1:8" ht="15">
      <c r="A38" s="68" t="s">
        <v>146</v>
      </c>
      <c r="B38" s="94"/>
      <c r="C38" s="42"/>
      <c r="D38" s="42"/>
      <c r="E38" s="42"/>
      <c r="F38" s="42"/>
      <c r="G38" s="42"/>
      <c r="H38" s="42"/>
    </row>
    <row r="39" spans="1:8" ht="15">
      <c r="A39" s="69"/>
      <c r="B39" s="95"/>
      <c r="C39" s="38"/>
      <c r="D39" s="38"/>
      <c r="E39" s="38"/>
      <c r="F39" s="38"/>
      <c r="G39" s="38"/>
      <c r="H39" s="38"/>
    </row>
    <row r="40" spans="1:8" ht="15">
      <c r="A40" s="144" t="s">
        <v>471</v>
      </c>
      <c r="B40" s="145"/>
      <c r="C40" s="145"/>
      <c r="D40" s="145"/>
      <c r="E40" s="145"/>
      <c r="F40" s="145"/>
      <c r="G40" s="145"/>
      <c r="H40" s="145"/>
    </row>
    <row r="41" spans="1:8" ht="15">
      <c r="A41" s="145"/>
      <c r="B41" s="145"/>
      <c r="C41" s="145"/>
      <c r="D41" s="145"/>
      <c r="E41" s="145"/>
      <c r="F41" s="145"/>
      <c r="G41" s="145"/>
      <c r="H41" s="145"/>
    </row>
    <row r="42" spans="1:8" ht="15">
      <c r="A42" s="145"/>
      <c r="B42" s="145"/>
      <c r="C42" s="145"/>
      <c r="D42" s="145"/>
      <c r="E42" s="145"/>
      <c r="F42" s="145"/>
      <c r="G42" s="145"/>
      <c r="H42" s="145"/>
    </row>
    <row r="43" spans="1:8" ht="15">
      <c r="A43" s="145"/>
      <c r="B43" s="145"/>
      <c r="C43" s="145"/>
      <c r="D43" s="145"/>
      <c r="E43" s="145"/>
      <c r="F43" s="145"/>
      <c r="G43" s="145"/>
      <c r="H43" s="145"/>
    </row>
    <row r="44" spans="1:8" ht="15">
      <c r="A44" s="145"/>
      <c r="B44" s="145"/>
      <c r="C44" s="145"/>
      <c r="D44" s="145"/>
      <c r="E44" s="145"/>
      <c r="F44" s="145"/>
      <c r="G44" s="145"/>
      <c r="H44" s="145"/>
    </row>
    <row r="45" spans="1:8" ht="15">
      <c r="A45" s="69"/>
      <c r="B45" s="95"/>
      <c r="C45" s="38"/>
      <c r="D45" s="38"/>
      <c r="E45" s="38"/>
      <c r="F45" s="38"/>
      <c r="G45" s="38"/>
      <c r="H45" s="38"/>
    </row>
    <row r="46" spans="1:8" ht="30">
      <c r="A46" s="5" t="s">
        <v>148</v>
      </c>
      <c r="B46" s="96" t="s">
        <v>149</v>
      </c>
      <c r="C46" s="5" t="s">
        <v>150</v>
      </c>
      <c r="D46" s="5" t="s">
        <v>151</v>
      </c>
      <c r="E46" s="5" t="s">
        <v>152</v>
      </c>
      <c r="F46" s="6" t="s">
        <v>153</v>
      </c>
      <c r="G46" s="38"/>
      <c r="H46" s="38"/>
    </row>
    <row r="47" spans="1:8" ht="15">
      <c r="A47" s="34"/>
      <c r="B47" s="91"/>
      <c r="C47" s="58"/>
      <c r="D47" s="58"/>
      <c r="E47" s="58"/>
      <c r="F47" s="58"/>
      <c r="G47" s="38"/>
      <c r="H47" s="38"/>
    </row>
    <row r="48" spans="1:8" ht="15">
      <c r="A48" s="64" t="s">
        <v>154</v>
      </c>
      <c r="B48" s="86">
        <f>SUM(B49:OB_CORTO_PLAZO_FIN_01)</f>
        <v>0</v>
      </c>
      <c r="C48" s="86">
        <f>SUM(C49:fgsgfdfdfzxvzcvczv)</f>
        <v>0</v>
      </c>
      <c r="D48" s="86">
        <f>SUM(D49:OB_CORTO_PLAZO_FIN_03)</f>
        <v>0</v>
      </c>
      <c r="E48" s="86">
        <f>SUM(E49:gfhdhdgh)</f>
        <v>0</v>
      </c>
      <c r="F48" s="86">
        <f>SUM(F49:OB_CORTO_PLAZO_FIN_05)</f>
        <v>0</v>
      </c>
      <c r="G48" s="38"/>
      <c r="H48" s="38"/>
    </row>
    <row r="49" spans="1:8" ht="15">
      <c r="A49" s="67" t="s">
        <v>155</v>
      </c>
      <c r="B49" s="84">
        <v>0</v>
      </c>
      <c r="C49" s="84">
        <v>0</v>
      </c>
      <c r="D49" s="84">
        <v>0</v>
      </c>
      <c r="E49" s="84">
        <v>0</v>
      </c>
      <c r="F49" s="84">
        <v>0</v>
      </c>
      <c r="G49" s="70"/>
      <c r="H49" s="70"/>
    </row>
    <row r="50" spans="1:8" ht="15">
      <c r="A50" s="67" t="s">
        <v>156</v>
      </c>
      <c r="B50" s="84">
        <v>0</v>
      </c>
      <c r="C50" s="84">
        <v>0</v>
      </c>
      <c r="D50" s="84">
        <v>0</v>
      </c>
      <c r="E50" s="84">
        <v>0</v>
      </c>
      <c r="F50" s="84">
        <v>0</v>
      </c>
      <c r="G50" s="70"/>
      <c r="H50" s="70"/>
    </row>
    <row r="51" spans="1:8" ht="15">
      <c r="A51" s="67" t="s">
        <v>157</v>
      </c>
      <c r="B51" s="84">
        <v>0</v>
      </c>
      <c r="C51" s="84">
        <v>0</v>
      </c>
      <c r="D51" s="84">
        <v>0</v>
      </c>
      <c r="E51" s="84">
        <v>0</v>
      </c>
      <c r="F51" s="84">
        <v>0</v>
      </c>
      <c r="G51" s="70"/>
      <c r="H51" s="70"/>
    </row>
    <row r="52" spans="1:8" ht="15">
      <c r="A52" s="71" t="s">
        <v>146</v>
      </c>
      <c r="B52" s="94"/>
      <c r="C52" s="42"/>
      <c r="D52" s="42"/>
      <c r="E52" s="42"/>
      <c r="F52" s="42"/>
      <c r="G52" s="38"/>
      <c r="H52" s="38"/>
    </row>
    <row r="53" spans="1:8" ht="15">
      <c r="A53" s="38"/>
      <c r="B53" s="95"/>
      <c r="C53" s="38"/>
      <c r="D53" s="38"/>
      <c r="E53" s="38"/>
      <c r="F53" s="38"/>
      <c r="G53" s="38"/>
      <c r="H53" s="38"/>
    </row>
  </sheetData>
  <sheetProtection/>
  <mergeCells count="7">
    <mergeCell ref="A40:H44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B37 C8:H12 C13:IV14 C15:H3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G17" sqref="G17"/>
    </sheetView>
  </sheetViews>
  <sheetFormatPr defaultColWidth="0.85546875" defaultRowHeight="15" customHeight="1" zeroHeight="1"/>
  <cols>
    <col min="1" max="1" width="76.28125" style="0" customWidth="1"/>
    <col min="2" max="4" width="20.7109375" style="0" customWidth="1"/>
    <col min="5" max="5" width="20.7109375" style="38" customWidth="1"/>
    <col min="6" max="6" width="20.7109375" style="0" customWidth="1"/>
    <col min="7" max="11" width="25.7109375" style="0" customWidth="1"/>
    <col min="12" max="255" width="10.7109375" style="0" hidden="1" customWidth="1"/>
  </cols>
  <sheetData>
    <row r="1" spans="1:12" s="12" customFormat="1" ht="37.5" customHeight="1">
      <c r="A1" s="147" t="s">
        <v>158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1"/>
    </row>
    <row r="2" spans="1:11" ht="15">
      <c r="A2" s="132" t="s">
        <v>291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</row>
    <row r="3" spans="1:11" ht="15">
      <c r="A3" s="135" t="s">
        <v>159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</row>
    <row r="4" spans="1:11" ht="15">
      <c r="A4" s="138" t="s">
        <v>479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</row>
    <row r="5" spans="1:11" ht="15">
      <c r="A5" s="135" t="s">
        <v>2</v>
      </c>
      <c r="B5" s="136"/>
      <c r="C5" s="136"/>
      <c r="D5" s="136"/>
      <c r="E5" s="136"/>
      <c r="F5" s="136"/>
      <c r="G5" s="136"/>
      <c r="H5" s="136"/>
      <c r="I5" s="136"/>
      <c r="J5" s="136"/>
      <c r="K5" s="137"/>
    </row>
    <row r="6" spans="1:11" ht="75">
      <c r="A6" s="6" t="s">
        <v>160</v>
      </c>
      <c r="B6" s="6" t="s">
        <v>161</v>
      </c>
      <c r="C6" s="6" t="s">
        <v>162</v>
      </c>
      <c r="D6" s="6" t="s">
        <v>163</v>
      </c>
      <c r="E6" s="6" t="s">
        <v>164</v>
      </c>
      <c r="F6" s="6" t="s">
        <v>165</v>
      </c>
      <c r="G6" s="6" t="s">
        <v>166</v>
      </c>
      <c r="H6" s="6" t="s">
        <v>167</v>
      </c>
      <c r="I6" s="2" t="s">
        <v>481</v>
      </c>
      <c r="J6" s="2" t="s">
        <v>482</v>
      </c>
      <c r="K6" s="2" t="s">
        <v>483</v>
      </c>
    </row>
    <row r="7" spans="1:11" ht="15">
      <c r="A7" s="25"/>
      <c r="B7" s="8"/>
      <c r="C7" s="8"/>
      <c r="D7" s="8"/>
      <c r="E7" s="58"/>
      <c r="F7" s="8"/>
      <c r="G7" s="58"/>
      <c r="H7" s="58"/>
      <c r="I7" s="58"/>
      <c r="J7" s="58"/>
      <c r="K7" s="58"/>
    </row>
    <row r="8" spans="1:11" ht="15">
      <c r="A8" s="61" t="s">
        <v>168</v>
      </c>
      <c r="B8" s="13"/>
      <c r="C8" s="13"/>
      <c r="D8" s="13"/>
      <c r="E8" s="86">
        <f>SUM(E9:APP_FIN_04)</f>
        <v>0</v>
      </c>
      <c r="F8" s="98"/>
      <c r="G8" s="86">
        <f>SUM(G9:APP_FIN_06)</f>
        <v>0</v>
      </c>
      <c r="H8" s="86">
        <f>SUM(H9:APP_FIN_07)</f>
        <v>0</v>
      </c>
      <c r="I8" s="86">
        <f>SUM(I9:APP_FIN_08)</f>
        <v>0</v>
      </c>
      <c r="J8" s="86">
        <f>SUM(J9:APP_FIN_09)</f>
        <v>0</v>
      </c>
      <c r="K8" s="86">
        <f>SUM(K9:APP_FIN_10)</f>
        <v>0</v>
      </c>
    </row>
    <row r="9" spans="1:11" s="10" customFormat="1" ht="15">
      <c r="A9" s="62" t="s">
        <v>169</v>
      </c>
      <c r="B9" s="59"/>
      <c r="C9" s="59"/>
      <c r="D9" s="59"/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f>E9-J9</f>
        <v>0</v>
      </c>
    </row>
    <row r="10" spans="1:11" s="10" customFormat="1" ht="15">
      <c r="A10" s="62" t="s">
        <v>170</v>
      </c>
      <c r="B10" s="59"/>
      <c r="C10" s="59"/>
      <c r="D10" s="59"/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f>E10-J10</f>
        <v>0</v>
      </c>
    </row>
    <row r="11" spans="1:11" s="10" customFormat="1" ht="15">
      <c r="A11" s="62" t="s">
        <v>171</v>
      </c>
      <c r="B11" s="59"/>
      <c r="C11" s="59"/>
      <c r="D11" s="59"/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f>E11-J11</f>
        <v>0</v>
      </c>
    </row>
    <row r="12" spans="1:11" s="10" customFormat="1" ht="15">
      <c r="A12" s="62" t="s">
        <v>172</v>
      </c>
      <c r="B12" s="59"/>
      <c r="C12" s="59"/>
      <c r="D12" s="59"/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f>E12-J12</f>
        <v>0</v>
      </c>
    </row>
    <row r="13" spans="1:11" ht="15">
      <c r="A13" s="63" t="s">
        <v>146</v>
      </c>
      <c r="B13" s="60"/>
      <c r="C13" s="60"/>
      <c r="D13" s="60"/>
      <c r="E13" s="85"/>
      <c r="F13" s="85"/>
      <c r="G13" s="85"/>
      <c r="H13" s="85"/>
      <c r="I13" s="85"/>
      <c r="J13" s="85"/>
      <c r="K13" s="85"/>
    </row>
    <row r="14" spans="1:11" ht="15">
      <c r="A14" s="61" t="s">
        <v>173</v>
      </c>
      <c r="B14" s="13"/>
      <c r="C14" s="13"/>
      <c r="D14" s="13"/>
      <c r="E14" s="86">
        <f>SUM(E15:OTROS_FIN_04)</f>
        <v>0</v>
      </c>
      <c r="F14" s="98"/>
      <c r="G14" s="86">
        <f>SUM(G15:OTROS_FIN_06)</f>
        <v>0</v>
      </c>
      <c r="H14" s="86">
        <f>SUM(H15:OTROS_FIN_07)</f>
        <v>0</v>
      </c>
      <c r="I14" s="86">
        <f>SUM(I15:OTROS_FIN_08)</f>
        <v>0</v>
      </c>
      <c r="J14" s="86">
        <f>SUM(J15:OTROS_FIN_09)</f>
        <v>0</v>
      </c>
      <c r="K14" s="86">
        <f>SUM(K15:OTROS_FIN_10)</f>
        <v>0</v>
      </c>
    </row>
    <row r="15" spans="1:11" s="10" customFormat="1" ht="15">
      <c r="A15" s="62" t="s">
        <v>174</v>
      </c>
      <c r="B15" s="59"/>
      <c r="C15" s="59"/>
      <c r="D15" s="59"/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f>E15-J15</f>
        <v>0</v>
      </c>
    </row>
    <row r="16" spans="1:11" s="10" customFormat="1" ht="15">
      <c r="A16" s="62" t="s">
        <v>175</v>
      </c>
      <c r="B16" s="59"/>
      <c r="C16" s="59"/>
      <c r="D16" s="59"/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f>E16-J16</f>
        <v>0</v>
      </c>
    </row>
    <row r="17" spans="1:11" s="10" customFormat="1" ht="15">
      <c r="A17" s="62" t="s">
        <v>176</v>
      </c>
      <c r="B17" s="59"/>
      <c r="C17" s="59"/>
      <c r="D17" s="59"/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f>E17-J17</f>
        <v>0</v>
      </c>
    </row>
    <row r="18" spans="1:11" s="10" customFormat="1" ht="15">
      <c r="A18" s="62" t="s">
        <v>177</v>
      </c>
      <c r="B18" s="59"/>
      <c r="C18" s="59"/>
      <c r="D18" s="59"/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f>E18-J18</f>
        <v>0</v>
      </c>
    </row>
    <row r="19" spans="1:11" ht="15">
      <c r="A19" s="63" t="s">
        <v>146</v>
      </c>
      <c r="B19" s="60"/>
      <c r="C19" s="60"/>
      <c r="D19" s="60"/>
      <c r="E19" s="85"/>
      <c r="F19" s="85"/>
      <c r="G19" s="85"/>
      <c r="H19" s="85"/>
      <c r="I19" s="85"/>
      <c r="J19" s="85"/>
      <c r="K19" s="85"/>
    </row>
    <row r="20" spans="1:11" ht="15">
      <c r="A20" s="61" t="s">
        <v>178</v>
      </c>
      <c r="B20" s="13"/>
      <c r="C20" s="13"/>
      <c r="D20" s="13"/>
      <c r="E20" s="86">
        <f>fdggdfgdgfd+sdfsdfsfds</f>
        <v>0</v>
      </c>
      <c r="F20" s="98"/>
      <c r="G20" s="86">
        <f>sdfsfsdf+OTROS_T6</f>
        <v>0</v>
      </c>
      <c r="H20" s="86">
        <f>APP_T7+dsfdsdsdsdsdsdsdsdsdsdsdsdsdsdsdsdsdsdsdsdsdsdsdsdsdsdsdsdsdsdsdsdsdsds</f>
        <v>0</v>
      </c>
      <c r="I20" s="86">
        <f>APP_T8+dsfsfdsffffffff</f>
        <v>0</v>
      </c>
      <c r="J20" s="86">
        <f>fdsfdsfdsfdsfdsfdsfdsfdsfdsfdsfdsfds+OTROS_T9</f>
        <v>0</v>
      </c>
      <c r="K20" s="86">
        <f>APP_T10+OTROS_T10</f>
        <v>0</v>
      </c>
    </row>
    <row r="21" spans="1:11" ht="15">
      <c r="A21" s="35"/>
      <c r="B21" s="9"/>
      <c r="C21" s="9"/>
      <c r="D21" s="9"/>
      <c r="E21" s="42"/>
      <c r="F21" s="9"/>
      <c r="G21" s="42"/>
      <c r="H21" s="42"/>
      <c r="I21" s="42"/>
      <c r="J21" s="42"/>
      <c r="K21" s="42"/>
    </row>
  </sheetData>
  <sheetProtection/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9" r:id="rId1"/>
  <ignoredErrors>
    <ignoredError sqref="E8:J8 E14:J14 E20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="70" zoomScaleNormal="70" zoomScalePageLayoutView="0" workbookViewId="0" topLeftCell="A1">
      <selection activeCell="A8" sqref="A8:D74"/>
    </sheetView>
  </sheetViews>
  <sheetFormatPr defaultColWidth="1.28515625" defaultRowHeight="15" zeroHeight="1"/>
  <cols>
    <col min="1" max="1" width="101.421875" style="0" customWidth="1"/>
    <col min="2" max="4" width="25.7109375" style="0" customWidth="1"/>
    <col min="5" max="255" width="11.421875" style="0" hidden="1" customWidth="1"/>
  </cols>
  <sheetData>
    <row r="1" spans="1:4" ht="21">
      <c r="A1" s="147" t="s">
        <v>179</v>
      </c>
      <c r="B1" s="147"/>
      <c r="C1" s="147"/>
      <c r="D1" s="147"/>
    </row>
    <row r="2" spans="1:4" ht="15">
      <c r="A2" s="132" t="s">
        <v>291</v>
      </c>
      <c r="B2" s="133"/>
      <c r="C2" s="133"/>
      <c r="D2" s="134"/>
    </row>
    <row r="3" spans="1:4" ht="15">
      <c r="A3" s="135" t="s">
        <v>180</v>
      </c>
      <c r="B3" s="136"/>
      <c r="C3" s="136"/>
      <c r="D3" s="137"/>
    </row>
    <row r="4" spans="1:4" ht="15">
      <c r="A4" s="138" t="s">
        <v>479</v>
      </c>
      <c r="B4" s="139"/>
      <c r="C4" s="139"/>
      <c r="D4" s="140"/>
    </row>
    <row r="5" spans="1:4" ht="15">
      <c r="A5" s="141" t="s">
        <v>2</v>
      </c>
      <c r="B5" s="142"/>
      <c r="C5" s="142"/>
      <c r="D5" s="143"/>
    </row>
    <row r="6" spans="1:4" ht="15">
      <c r="A6" s="38"/>
      <c r="B6" s="38"/>
      <c r="C6" s="38"/>
      <c r="D6" s="38"/>
    </row>
    <row r="7" spans="1:4" ht="30">
      <c r="A7" s="14" t="s">
        <v>4</v>
      </c>
      <c r="B7" s="6" t="s">
        <v>181</v>
      </c>
      <c r="C7" s="6" t="s">
        <v>182</v>
      </c>
      <c r="D7" s="6" t="s">
        <v>183</v>
      </c>
    </row>
    <row r="8" spans="1:4" ht="15">
      <c r="A8" s="23" t="s">
        <v>184</v>
      </c>
      <c r="B8" s="48">
        <v>21391352222</v>
      </c>
      <c r="C8" s="48">
        <v>5771394521.37</v>
      </c>
      <c r="D8" s="48">
        <v>5771219155.37</v>
      </c>
    </row>
    <row r="9" spans="1:4" ht="15">
      <c r="A9" s="20" t="s">
        <v>185</v>
      </c>
      <c r="B9" s="50">
        <v>10597201604</v>
      </c>
      <c r="C9" s="50">
        <v>3051556208.65</v>
      </c>
      <c r="D9" s="57">
        <v>3051380842.65</v>
      </c>
    </row>
    <row r="10" spans="1:4" ht="15">
      <c r="A10" s="20" t="s">
        <v>186</v>
      </c>
      <c r="B10" s="50">
        <v>10857113497</v>
      </c>
      <c r="C10" s="50">
        <v>2730009114.06</v>
      </c>
      <c r="D10" s="57">
        <v>2730009114.06</v>
      </c>
    </row>
    <row r="11" spans="1:4" ht="15">
      <c r="A11" s="20" t="s">
        <v>187</v>
      </c>
      <c r="B11" s="50">
        <v>-62962879</v>
      </c>
      <c r="C11" s="50">
        <v>-10170801.34</v>
      </c>
      <c r="D11" s="50">
        <v>-10170801.34</v>
      </c>
    </row>
    <row r="12" spans="1:4" ht="15">
      <c r="A12" s="22"/>
      <c r="B12" s="41"/>
      <c r="C12" s="41"/>
      <c r="D12" s="41"/>
    </row>
    <row r="13" spans="1:4" ht="15">
      <c r="A13" s="23" t="s">
        <v>188</v>
      </c>
      <c r="B13" s="48">
        <v>21391352222</v>
      </c>
      <c r="C13" s="48">
        <v>5214674227.120001</v>
      </c>
      <c r="D13" s="48">
        <v>5209241693.08</v>
      </c>
    </row>
    <row r="14" spans="1:4" ht="15">
      <c r="A14" s="20" t="s">
        <v>189</v>
      </c>
      <c r="B14" s="50">
        <v>10534238725</v>
      </c>
      <c r="C14" s="50">
        <v>2741354214.79</v>
      </c>
      <c r="D14" s="50">
        <v>2735921680.75</v>
      </c>
    </row>
    <row r="15" spans="1:4" ht="15">
      <c r="A15" s="20" t="s">
        <v>190</v>
      </c>
      <c r="B15" s="50">
        <v>10857113497</v>
      </c>
      <c r="C15" s="50">
        <v>2473320012.3300004</v>
      </c>
      <c r="D15" s="50">
        <v>2473320012.3300004</v>
      </c>
    </row>
    <row r="16" spans="1:4" ht="15">
      <c r="A16" s="22"/>
      <c r="B16" s="41"/>
      <c r="C16" s="41"/>
      <c r="D16" s="41"/>
    </row>
    <row r="17" spans="1:4" ht="15">
      <c r="A17" s="23" t="s">
        <v>191</v>
      </c>
      <c r="B17" s="16">
        <v>0</v>
      </c>
      <c r="C17" s="15">
        <v>379812311.46</v>
      </c>
      <c r="D17" s="15">
        <v>379812311.46000004</v>
      </c>
    </row>
    <row r="18" spans="1:4" ht="15">
      <c r="A18" s="20" t="s">
        <v>192</v>
      </c>
      <c r="B18" s="17">
        <v>0</v>
      </c>
      <c r="C18" s="57">
        <v>336810026.45</v>
      </c>
      <c r="D18" s="57">
        <v>336810026.45000005</v>
      </c>
    </row>
    <row r="19" spans="1:4" ht="15">
      <c r="A19" s="20" t="s">
        <v>193</v>
      </c>
      <c r="B19" s="17">
        <v>0</v>
      </c>
      <c r="C19" s="57">
        <v>43002285.01</v>
      </c>
      <c r="D19" s="57">
        <v>43002285.00999998</v>
      </c>
    </row>
    <row r="20" spans="1:4" ht="15">
      <c r="A20" s="22"/>
      <c r="B20" s="41"/>
      <c r="C20" s="41"/>
      <c r="D20" s="41"/>
    </row>
    <row r="21" spans="1:4" ht="15">
      <c r="A21" s="23" t="s">
        <v>194</v>
      </c>
      <c r="B21" s="99">
        <v>0</v>
      </c>
      <c r="C21" s="48">
        <v>936532605.7099991</v>
      </c>
      <c r="D21" s="48">
        <v>941789773.75</v>
      </c>
    </row>
    <row r="22" spans="1:4" ht="15">
      <c r="A22" s="23"/>
      <c r="B22" s="41"/>
      <c r="C22" s="41"/>
      <c r="D22" s="41"/>
    </row>
    <row r="23" spans="1:4" ht="15">
      <c r="A23" s="23" t="s">
        <v>195</v>
      </c>
      <c r="B23" s="48">
        <v>62962879</v>
      </c>
      <c r="C23" s="48">
        <v>946703407.0499991</v>
      </c>
      <c r="D23" s="48">
        <v>951960575.09</v>
      </c>
    </row>
    <row r="24" spans="1:4" ht="15">
      <c r="A24" s="23"/>
      <c r="B24" s="56"/>
      <c r="C24" s="56"/>
      <c r="D24" s="56"/>
    </row>
    <row r="25" spans="1:4" ht="15">
      <c r="A25" s="44" t="s">
        <v>196</v>
      </c>
      <c r="B25" s="48">
        <v>62962879</v>
      </c>
      <c r="C25" s="48">
        <v>566891095.5899992</v>
      </c>
      <c r="D25" s="48">
        <v>572148263.63</v>
      </c>
    </row>
    <row r="26" spans="1:4" ht="15">
      <c r="A26" s="55"/>
      <c r="B26" s="42"/>
      <c r="C26" s="42"/>
      <c r="D26" s="42"/>
    </row>
    <row r="27" spans="1:4" ht="15">
      <c r="A27" s="69"/>
      <c r="B27" s="38"/>
      <c r="C27" s="38"/>
      <c r="D27" s="38"/>
    </row>
    <row r="28" spans="1:4" ht="15">
      <c r="A28" s="14" t="s">
        <v>197</v>
      </c>
      <c r="B28" s="6" t="s">
        <v>198</v>
      </c>
      <c r="C28" s="6" t="s">
        <v>182</v>
      </c>
      <c r="D28" s="6" t="s">
        <v>199</v>
      </c>
    </row>
    <row r="29" spans="1:4" ht="15">
      <c r="A29" s="23" t="s">
        <v>200</v>
      </c>
      <c r="B29" s="27">
        <v>196687506</v>
      </c>
      <c r="C29" s="27">
        <v>38162978.13</v>
      </c>
      <c r="D29" s="27">
        <v>38162978.13</v>
      </c>
    </row>
    <row r="30" spans="1:4" ht="15">
      <c r="A30" s="20" t="s">
        <v>201</v>
      </c>
      <c r="B30" s="28">
        <v>196687506</v>
      </c>
      <c r="C30" s="28">
        <v>38162978.13</v>
      </c>
      <c r="D30" s="28">
        <v>38162978.13</v>
      </c>
    </row>
    <row r="31" spans="1:4" ht="15">
      <c r="A31" s="20" t="s">
        <v>202</v>
      </c>
      <c r="B31" s="84">
        <v>0</v>
      </c>
      <c r="C31" s="84">
        <v>0</v>
      </c>
      <c r="D31" s="84">
        <v>0</v>
      </c>
    </row>
    <row r="32" spans="1:4" ht="15">
      <c r="A32" s="34"/>
      <c r="B32" s="29"/>
      <c r="C32" s="29"/>
      <c r="D32" s="29"/>
    </row>
    <row r="33" spans="1:4" ht="15">
      <c r="A33" s="23" t="s">
        <v>203</v>
      </c>
      <c r="B33" s="27">
        <v>259650385</v>
      </c>
      <c r="C33" s="27">
        <v>605054073.7199992</v>
      </c>
      <c r="D33" s="27">
        <v>610311241.76</v>
      </c>
    </row>
    <row r="34" spans="1:4" ht="15">
      <c r="A34" s="35"/>
      <c r="B34" s="35"/>
      <c r="C34" s="35"/>
      <c r="D34" s="35"/>
    </row>
    <row r="35" spans="1:4" ht="15">
      <c r="A35" s="69"/>
      <c r="B35" s="38"/>
      <c r="C35" s="38"/>
      <c r="D35" s="38"/>
    </row>
    <row r="36" spans="1:4" ht="30">
      <c r="A36" s="14" t="s">
        <v>197</v>
      </c>
      <c r="B36" s="6" t="s">
        <v>204</v>
      </c>
      <c r="C36" s="6" t="s">
        <v>182</v>
      </c>
      <c r="D36" s="6" t="s">
        <v>183</v>
      </c>
    </row>
    <row r="37" spans="1:4" ht="15">
      <c r="A37" s="23" t="s">
        <v>205</v>
      </c>
      <c r="B37" s="86">
        <v>0</v>
      </c>
      <c r="C37" s="86">
        <v>0</v>
      </c>
      <c r="D37" s="86">
        <v>0</v>
      </c>
    </row>
    <row r="38" spans="1:4" ht="15">
      <c r="A38" s="20" t="s">
        <v>206</v>
      </c>
      <c r="B38" s="84">
        <v>0</v>
      </c>
      <c r="C38" s="84">
        <v>0</v>
      </c>
      <c r="D38" s="84">
        <v>0</v>
      </c>
    </row>
    <row r="39" spans="1:4" ht="15">
      <c r="A39" s="20" t="s">
        <v>207</v>
      </c>
      <c r="B39" s="84">
        <v>0</v>
      </c>
      <c r="C39" s="84">
        <v>0</v>
      </c>
      <c r="D39" s="84">
        <v>0</v>
      </c>
    </row>
    <row r="40" spans="1:4" ht="15">
      <c r="A40" s="23" t="s">
        <v>208</v>
      </c>
      <c r="B40" s="86">
        <v>62962879</v>
      </c>
      <c r="C40" s="86">
        <v>10170801.34</v>
      </c>
      <c r="D40" s="86">
        <v>10170801.34</v>
      </c>
    </row>
    <row r="41" spans="1:4" ht="15">
      <c r="A41" s="20" t="s">
        <v>209</v>
      </c>
      <c r="B41" s="84">
        <v>62962879</v>
      </c>
      <c r="C41" s="84">
        <v>10170801.34</v>
      </c>
      <c r="D41" s="84">
        <v>10170801.34</v>
      </c>
    </row>
    <row r="42" spans="1:4" ht="15">
      <c r="A42" s="20" t="s">
        <v>210</v>
      </c>
      <c r="B42" s="84">
        <v>0</v>
      </c>
      <c r="C42" s="84">
        <v>0</v>
      </c>
      <c r="D42" s="84">
        <v>0</v>
      </c>
    </row>
    <row r="43" spans="1:4" ht="15">
      <c r="A43" s="34"/>
      <c r="B43" s="85"/>
      <c r="C43" s="85"/>
      <c r="D43" s="85"/>
    </row>
    <row r="44" spans="1:4" ht="15">
      <c r="A44" s="23" t="s">
        <v>211</v>
      </c>
      <c r="B44" s="86">
        <v>-62962879</v>
      </c>
      <c r="C44" s="86">
        <v>-10170801.34</v>
      </c>
      <c r="D44" s="86">
        <v>-10170801.34</v>
      </c>
    </row>
    <row r="45" spans="1:4" ht="15">
      <c r="A45" s="54"/>
      <c r="B45" s="35"/>
      <c r="C45" s="35"/>
      <c r="D45" s="35"/>
    </row>
    <row r="46" spans="1:4" ht="15">
      <c r="A46" s="38"/>
      <c r="B46" s="38"/>
      <c r="C46" s="38"/>
      <c r="D46" s="38"/>
    </row>
    <row r="47" spans="1:4" ht="30">
      <c r="A47" s="14" t="s">
        <v>197</v>
      </c>
      <c r="B47" s="6" t="s">
        <v>204</v>
      </c>
      <c r="C47" s="6" t="s">
        <v>182</v>
      </c>
      <c r="D47" s="6" t="s">
        <v>183</v>
      </c>
    </row>
    <row r="48" spans="1:4" ht="15">
      <c r="A48" s="45" t="s">
        <v>212</v>
      </c>
      <c r="B48" s="51">
        <v>10597201604</v>
      </c>
      <c r="C48" s="51">
        <v>3051556208.65</v>
      </c>
      <c r="D48" s="51">
        <v>3051380842.65</v>
      </c>
    </row>
    <row r="49" spans="1:4" ht="15">
      <c r="A49" s="47" t="s">
        <v>213</v>
      </c>
      <c r="B49" s="27">
        <v>-62962879</v>
      </c>
      <c r="C49" s="27">
        <v>-10170801.34</v>
      </c>
      <c r="D49" s="27">
        <v>-10170801.34</v>
      </c>
    </row>
    <row r="50" spans="1:4" ht="15">
      <c r="A50" s="49" t="s">
        <v>206</v>
      </c>
      <c r="B50" s="84">
        <v>0</v>
      </c>
      <c r="C50" s="84">
        <v>0</v>
      </c>
      <c r="D50" s="84">
        <v>0</v>
      </c>
    </row>
    <row r="51" spans="1:4" ht="15">
      <c r="A51" s="49" t="s">
        <v>209</v>
      </c>
      <c r="B51" s="84">
        <v>62962879</v>
      </c>
      <c r="C51" s="84">
        <v>10170801.34</v>
      </c>
      <c r="D51" s="84">
        <v>10170801.34</v>
      </c>
    </row>
    <row r="52" spans="1:4" ht="15">
      <c r="A52" s="34"/>
      <c r="B52" s="85"/>
      <c r="C52" s="85"/>
      <c r="D52" s="85"/>
    </row>
    <row r="53" spans="1:4" ht="15">
      <c r="A53" s="20" t="s">
        <v>189</v>
      </c>
      <c r="B53" s="84">
        <v>10534238725</v>
      </c>
      <c r="C53" s="84">
        <v>2741354214.79</v>
      </c>
      <c r="D53" s="84">
        <v>2735921680.75</v>
      </c>
    </row>
    <row r="54" spans="1:4" ht="15">
      <c r="A54" s="34"/>
      <c r="B54" s="85"/>
      <c r="C54" s="85"/>
      <c r="D54" s="85"/>
    </row>
    <row r="55" spans="1:4" ht="15">
      <c r="A55" s="20" t="s">
        <v>192</v>
      </c>
      <c r="B55" s="100">
        <v>0</v>
      </c>
      <c r="C55" s="101">
        <v>336810026.45</v>
      </c>
      <c r="D55" s="101">
        <v>336810026.45000005</v>
      </c>
    </row>
    <row r="56" spans="1:4" ht="15">
      <c r="A56" s="34"/>
      <c r="B56" s="85"/>
      <c r="C56" s="85"/>
      <c r="D56" s="85"/>
    </row>
    <row r="57" spans="1:4" ht="30">
      <c r="A57" s="44" t="s">
        <v>214</v>
      </c>
      <c r="B57" s="86">
        <v>0</v>
      </c>
      <c r="C57" s="86">
        <v>636841218.97</v>
      </c>
      <c r="D57" s="86">
        <v>642098387.01</v>
      </c>
    </row>
    <row r="58" spans="1:4" ht="15">
      <c r="A58" s="52"/>
      <c r="B58" s="53"/>
      <c r="C58" s="53"/>
      <c r="D58" s="53"/>
    </row>
    <row r="59" spans="1:4" ht="15">
      <c r="A59" s="44" t="s">
        <v>215</v>
      </c>
      <c r="B59" s="27">
        <v>62962879</v>
      </c>
      <c r="C59" s="27">
        <v>647012020.3100001</v>
      </c>
      <c r="D59" s="27">
        <v>652269188.35</v>
      </c>
    </row>
    <row r="60" spans="1:4" ht="15">
      <c r="A60" s="35"/>
      <c r="B60" s="35"/>
      <c r="C60" s="35"/>
      <c r="D60" s="35"/>
    </row>
    <row r="61" spans="1:4" ht="15">
      <c r="A61" s="38"/>
      <c r="B61" s="38"/>
      <c r="C61" s="38"/>
      <c r="D61" s="38"/>
    </row>
    <row r="62" spans="1:4" ht="30">
      <c r="A62" s="14" t="s">
        <v>197</v>
      </c>
      <c r="B62" s="6" t="s">
        <v>204</v>
      </c>
      <c r="C62" s="6" t="s">
        <v>182</v>
      </c>
      <c r="D62" s="6" t="s">
        <v>183</v>
      </c>
    </row>
    <row r="63" spans="1:4" ht="15">
      <c r="A63" s="45" t="s">
        <v>186</v>
      </c>
      <c r="B63" s="46">
        <v>10857113497</v>
      </c>
      <c r="C63" s="46">
        <v>2730009114.06</v>
      </c>
      <c r="D63" s="46">
        <v>2730009114.06</v>
      </c>
    </row>
    <row r="64" spans="1:4" ht="30">
      <c r="A64" s="47" t="s">
        <v>216</v>
      </c>
      <c r="B64" s="99">
        <v>0</v>
      </c>
      <c r="C64" s="99">
        <v>0</v>
      </c>
      <c r="D64" s="99">
        <v>0</v>
      </c>
    </row>
    <row r="65" spans="1:4" ht="15">
      <c r="A65" s="49" t="s">
        <v>207</v>
      </c>
      <c r="B65" s="102">
        <v>0</v>
      </c>
      <c r="C65" s="102">
        <v>0</v>
      </c>
      <c r="D65" s="102">
        <v>0</v>
      </c>
    </row>
    <row r="66" spans="1:4" ht="15">
      <c r="A66" s="49" t="s">
        <v>210</v>
      </c>
      <c r="B66" s="102">
        <v>0</v>
      </c>
      <c r="C66" s="102">
        <v>0</v>
      </c>
      <c r="D66" s="102">
        <v>0</v>
      </c>
    </row>
    <row r="67" spans="1:4" ht="15">
      <c r="A67" s="34"/>
      <c r="B67" s="92"/>
      <c r="C67" s="92"/>
      <c r="D67" s="92"/>
    </row>
    <row r="68" spans="1:4" ht="15">
      <c r="A68" s="20" t="s">
        <v>217</v>
      </c>
      <c r="B68" s="102">
        <v>10857113497</v>
      </c>
      <c r="C68" s="102">
        <v>2473320012.3300004</v>
      </c>
      <c r="D68" s="102">
        <v>2473320012.3300004</v>
      </c>
    </row>
    <row r="69" spans="1:4" ht="15">
      <c r="A69" s="34"/>
      <c r="B69" s="92"/>
      <c r="C69" s="92"/>
      <c r="D69" s="92"/>
    </row>
    <row r="70" spans="1:4" ht="15">
      <c r="A70" s="20" t="s">
        <v>193</v>
      </c>
      <c r="B70" s="103">
        <v>0</v>
      </c>
      <c r="C70" s="104">
        <v>43002285.01</v>
      </c>
      <c r="D70" s="104">
        <v>43002285.00999998</v>
      </c>
    </row>
    <row r="71" spans="1:4" ht="15">
      <c r="A71" s="34"/>
      <c r="B71" s="92"/>
      <c r="C71" s="92"/>
      <c r="D71" s="92"/>
    </row>
    <row r="72" spans="1:4" ht="30">
      <c r="A72" s="44" t="s">
        <v>218</v>
      </c>
      <c r="B72" s="99">
        <v>0</v>
      </c>
      <c r="C72" s="99">
        <v>299691386.73999953</v>
      </c>
      <c r="D72" s="99">
        <v>299691386.73999953</v>
      </c>
    </row>
    <row r="73" spans="1:4" ht="15">
      <c r="A73" s="34"/>
      <c r="B73" s="92"/>
      <c r="C73" s="92"/>
      <c r="D73" s="92"/>
    </row>
    <row r="74" spans="1:4" ht="15">
      <c r="A74" s="44" t="s">
        <v>219</v>
      </c>
      <c r="B74" s="99">
        <v>0</v>
      </c>
      <c r="C74" s="99">
        <v>299691386.73999953</v>
      </c>
      <c r="D74" s="99">
        <v>299691386.73999953</v>
      </c>
    </row>
    <row r="75" spans="1:4" ht="15">
      <c r="A75" s="35"/>
      <c r="B75" s="42"/>
      <c r="C75" s="42"/>
      <c r="D75" s="42"/>
    </row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2" fitToWidth="1" horizontalDpi="600" verticalDpi="600" orientation="portrait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80" zoomScaleNormal="80" zoomScalePageLayoutView="0" workbookViewId="0" topLeftCell="A55">
      <selection activeCell="G75" sqref="A8:G75"/>
    </sheetView>
  </sheetViews>
  <sheetFormatPr defaultColWidth="1.1484375" defaultRowHeight="15" zeroHeight="1"/>
  <cols>
    <col min="1" max="1" width="76.7109375" style="0" customWidth="1"/>
    <col min="2" max="7" width="20.7109375" style="0" customWidth="1"/>
    <col min="8" max="255" width="11.421875" style="0" hidden="1" customWidth="1"/>
  </cols>
  <sheetData>
    <row r="1" spans="1:7" ht="21">
      <c r="A1" s="151" t="s">
        <v>220</v>
      </c>
      <c r="B1" s="151"/>
      <c r="C1" s="151"/>
      <c r="D1" s="151"/>
      <c r="E1" s="151"/>
      <c r="F1" s="151"/>
      <c r="G1" s="151"/>
    </row>
    <row r="2" spans="1:7" ht="15">
      <c r="A2" s="132" t="s">
        <v>291</v>
      </c>
      <c r="B2" s="133"/>
      <c r="C2" s="133"/>
      <c r="D2" s="133"/>
      <c r="E2" s="133"/>
      <c r="F2" s="133"/>
      <c r="G2" s="134"/>
    </row>
    <row r="3" spans="1:7" ht="15">
      <c r="A3" s="135" t="s">
        <v>221</v>
      </c>
      <c r="B3" s="136"/>
      <c r="C3" s="136"/>
      <c r="D3" s="136"/>
      <c r="E3" s="136"/>
      <c r="F3" s="136"/>
      <c r="G3" s="137"/>
    </row>
    <row r="4" spans="1:7" ht="15">
      <c r="A4" s="138" t="s">
        <v>479</v>
      </c>
      <c r="B4" s="139"/>
      <c r="C4" s="139"/>
      <c r="D4" s="139"/>
      <c r="E4" s="139"/>
      <c r="F4" s="139"/>
      <c r="G4" s="140"/>
    </row>
    <row r="5" spans="1:7" ht="15">
      <c r="A5" s="141" t="s">
        <v>2</v>
      </c>
      <c r="B5" s="142"/>
      <c r="C5" s="142"/>
      <c r="D5" s="142"/>
      <c r="E5" s="142"/>
      <c r="F5" s="142"/>
      <c r="G5" s="143"/>
    </row>
    <row r="6" spans="1:7" ht="15">
      <c r="A6" s="148" t="s">
        <v>222</v>
      </c>
      <c r="B6" s="150" t="s">
        <v>223</v>
      </c>
      <c r="C6" s="150"/>
      <c r="D6" s="150"/>
      <c r="E6" s="150"/>
      <c r="F6" s="150"/>
      <c r="G6" s="150" t="s">
        <v>224</v>
      </c>
    </row>
    <row r="7" spans="1:7" ht="30">
      <c r="A7" s="149"/>
      <c r="B7" s="18" t="s">
        <v>225</v>
      </c>
      <c r="C7" s="6" t="s">
        <v>226</v>
      </c>
      <c r="D7" s="18" t="s">
        <v>227</v>
      </c>
      <c r="E7" s="18" t="s">
        <v>182</v>
      </c>
      <c r="F7" s="18" t="s">
        <v>228</v>
      </c>
      <c r="G7" s="150"/>
    </row>
    <row r="8" spans="1:7" ht="15">
      <c r="A8" s="19" t="s">
        <v>229</v>
      </c>
      <c r="B8" s="41"/>
      <c r="C8" s="41"/>
      <c r="D8" s="41"/>
      <c r="E8" s="41"/>
      <c r="F8" s="41"/>
      <c r="G8" s="41"/>
    </row>
    <row r="9" spans="1:7" ht="15">
      <c r="A9" s="115" t="s">
        <v>230</v>
      </c>
      <c r="B9" s="86">
        <v>1518399847</v>
      </c>
      <c r="C9" s="86">
        <v>0</v>
      </c>
      <c r="D9" s="86">
        <v>1518399847</v>
      </c>
      <c r="E9" s="86">
        <v>458075045.5</v>
      </c>
      <c r="F9" s="86">
        <v>458075045.5</v>
      </c>
      <c r="G9" s="86">
        <v>-1060324801.5</v>
      </c>
    </row>
    <row r="10" spans="1:7" ht="15">
      <c r="A10" s="115" t="s">
        <v>231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</row>
    <row r="11" spans="1:7" ht="15">
      <c r="A11" s="115" t="s">
        <v>232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</row>
    <row r="12" spans="1:7" ht="15">
      <c r="A12" s="115" t="s">
        <v>233</v>
      </c>
      <c r="B12" s="86">
        <v>415018390</v>
      </c>
      <c r="C12" s="86">
        <v>0</v>
      </c>
      <c r="D12" s="86">
        <v>415018390</v>
      </c>
      <c r="E12" s="86">
        <v>135703868.88</v>
      </c>
      <c r="F12" s="86">
        <v>135703868.88</v>
      </c>
      <c r="G12" s="86">
        <v>-279314521.12</v>
      </c>
    </row>
    <row r="13" spans="1:7" ht="15">
      <c r="A13" s="115" t="s">
        <v>234</v>
      </c>
      <c r="B13" s="86">
        <v>36488433</v>
      </c>
      <c r="C13" s="86">
        <v>0</v>
      </c>
      <c r="D13" s="86">
        <v>36488433</v>
      </c>
      <c r="E13" s="86">
        <v>19853319.93</v>
      </c>
      <c r="F13" s="86">
        <v>19853319.93</v>
      </c>
      <c r="G13" s="86">
        <v>-16635113.07</v>
      </c>
    </row>
    <row r="14" spans="1:7" ht="15">
      <c r="A14" s="115" t="s">
        <v>235</v>
      </c>
      <c r="B14" s="86">
        <v>13617349</v>
      </c>
      <c r="C14" s="86">
        <v>8682926.28</v>
      </c>
      <c r="D14" s="86">
        <v>22300275.28</v>
      </c>
      <c r="E14" s="86">
        <v>17076145.09</v>
      </c>
      <c r="F14" s="86">
        <v>16900779.09</v>
      </c>
      <c r="G14" s="86">
        <v>3283430.09</v>
      </c>
    </row>
    <row r="15" spans="1:7" ht="15">
      <c r="A15" s="115" t="s">
        <v>236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</row>
    <row r="16" spans="1:7" ht="15">
      <c r="A16" s="116" t="s">
        <v>237</v>
      </c>
      <c r="B16" s="86">
        <v>8489046400</v>
      </c>
      <c r="C16" s="86">
        <v>334829846</v>
      </c>
      <c r="D16" s="86">
        <v>8823876246</v>
      </c>
      <c r="E16" s="86">
        <v>2392657095</v>
      </c>
      <c r="F16" s="86">
        <v>2392657095</v>
      </c>
      <c r="G16" s="86">
        <v>-6096389305</v>
      </c>
    </row>
    <row r="17" spans="1:7" ht="15">
      <c r="A17" s="21" t="s">
        <v>238</v>
      </c>
      <c r="B17" s="84">
        <v>5421822310</v>
      </c>
      <c r="C17" s="84">
        <v>206324534</v>
      </c>
      <c r="D17" s="122">
        <v>5628146844</v>
      </c>
      <c r="E17" s="84">
        <v>1647031015</v>
      </c>
      <c r="F17" s="84">
        <v>1647031015</v>
      </c>
      <c r="G17" s="84">
        <v>-3774791295</v>
      </c>
    </row>
    <row r="18" spans="1:7" ht="15">
      <c r="A18" s="21" t="s">
        <v>239</v>
      </c>
      <c r="B18" s="84">
        <v>370384972</v>
      </c>
      <c r="C18" s="84">
        <v>148224</v>
      </c>
      <c r="D18" s="122">
        <v>370533196</v>
      </c>
      <c r="E18" s="84">
        <v>97998087</v>
      </c>
      <c r="F18" s="84">
        <v>97998087</v>
      </c>
      <c r="G18" s="84">
        <v>-272386885</v>
      </c>
    </row>
    <row r="19" spans="1:7" ht="15">
      <c r="A19" s="21" t="s">
        <v>240</v>
      </c>
      <c r="B19" s="84">
        <v>245802702</v>
      </c>
      <c r="C19" s="84">
        <v>141151</v>
      </c>
      <c r="D19" s="122">
        <v>245943853</v>
      </c>
      <c r="E19" s="84">
        <v>55586055</v>
      </c>
      <c r="F19" s="84">
        <v>55586055</v>
      </c>
      <c r="G19" s="84">
        <v>-190216647</v>
      </c>
    </row>
    <row r="20" spans="1:7" ht="15">
      <c r="A20" s="21" t="s">
        <v>241</v>
      </c>
      <c r="B20" s="84">
        <v>0</v>
      </c>
      <c r="C20" s="84">
        <v>0</v>
      </c>
      <c r="D20" s="122">
        <v>0</v>
      </c>
      <c r="E20" s="84">
        <v>0</v>
      </c>
      <c r="F20" s="84">
        <v>0</v>
      </c>
      <c r="G20" s="84">
        <v>0</v>
      </c>
    </row>
    <row r="21" spans="1:7" ht="15">
      <c r="A21" s="21" t="s">
        <v>242</v>
      </c>
      <c r="B21" s="84">
        <v>1604783077</v>
      </c>
      <c r="C21" s="84">
        <v>0</v>
      </c>
      <c r="D21" s="122">
        <v>1604783077</v>
      </c>
      <c r="E21" s="84">
        <v>330171120</v>
      </c>
      <c r="F21" s="84">
        <v>330171120</v>
      </c>
      <c r="G21" s="84">
        <v>-1274611957</v>
      </c>
    </row>
    <row r="22" spans="1:7" ht="15">
      <c r="A22" s="21" t="s">
        <v>243</v>
      </c>
      <c r="B22" s="84">
        <v>46618211</v>
      </c>
      <c r="C22" s="84">
        <v>935780</v>
      </c>
      <c r="D22" s="122">
        <v>47553991</v>
      </c>
      <c r="E22" s="84">
        <v>13025391</v>
      </c>
      <c r="F22" s="84">
        <v>13025391</v>
      </c>
      <c r="G22" s="84">
        <v>-33592820</v>
      </c>
    </row>
    <row r="23" spans="1:7" ht="15">
      <c r="A23" s="21" t="s">
        <v>244</v>
      </c>
      <c r="B23" s="84">
        <v>0</v>
      </c>
      <c r="C23" s="84">
        <v>0</v>
      </c>
      <c r="D23" s="122">
        <v>0</v>
      </c>
      <c r="E23" s="84">
        <v>0</v>
      </c>
      <c r="F23" s="84">
        <v>0</v>
      </c>
      <c r="G23" s="84">
        <v>0</v>
      </c>
    </row>
    <row r="24" spans="1:7" ht="15">
      <c r="A24" s="21" t="s">
        <v>245</v>
      </c>
      <c r="B24" s="84">
        <v>0</v>
      </c>
      <c r="C24" s="84">
        <v>0</v>
      </c>
      <c r="D24" s="122">
        <v>0</v>
      </c>
      <c r="E24" s="84">
        <v>0</v>
      </c>
      <c r="F24" s="84">
        <v>0</v>
      </c>
      <c r="G24" s="84">
        <v>0</v>
      </c>
    </row>
    <row r="25" spans="1:7" ht="15">
      <c r="A25" s="21" t="s">
        <v>246</v>
      </c>
      <c r="B25" s="84">
        <v>188007846</v>
      </c>
      <c r="C25" s="84">
        <v>-1</v>
      </c>
      <c r="D25" s="122">
        <v>188007845</v>
      </c>
      <c r="E25" s="84">
        <v>40459704</v>
      </c>
      <c r="F25" s="84">
        <v>40459704</v>
      </c>
      <c r="G25" s="84">
        <v>-147548142</v>
      </c>
    </row>
    <row r="26" spans="1:7" ht="15">
      <c r="A26" s="21" t="s">
        <v>247</v>
      </c>
      <c r="B26" s="84">
        <v>611627282</v>
      </c>
      <c r="C26" s="84">
        <v>112150867</v>
      </c>
      <c r="D26" s="122">
        <v>723778149</v>
      </c>
      <c r="E26" s="84">
        <v>193256432</v>
      </c>
      <c r="F26" s="84">
        <v>193256432</v>
      </c>
      <c r="G26" s="84">
        <v>-418370850</v>
      </c>
    </row>
    <row r="27" spans="1:7" ht="15">
      <c r="A27" s="21" t="s">
        <v>248</v>
      </c>
      <c r="B27" s="84">
        <v>0</v>
      </c>
      <c r="C27" s="84">
        <v>15129291</v>
      </c>
      <c r="D27" s="122">
        <v>15129291</v>
      </c>
      <c r="E27" s="84">
        <v>15129291</v>
      </c>
      <c r="F27" s="84">
        <v>15129291</v>
      </c>
      <c r="G27" s="84">
        <v>15129291</v>
      </c>
    </row>
    <row r="28" spans="1:7" ht="15">
      <c r="A28" s="115" t="s">
        <v>249</v>
      </c>
      <c r="B28" s="86">
        <v>124631185</v>
      </c>
      <c r="C28" s="86">
        <v>-2031002</v>
      </c>
      <c r="D28" s="86">
        <v>122600183</v>
      </c>
      <c r="E28" s="86">
        <v>27694435.35</v>
      </c>
      <c r="F28" s="86">
        <v>27694435.35</v>
      </c>
      <c r="G28" s="86">
        <v>-96936749.65</v>
      </c>
    </row>
    <row r="29" spans="1:7" ht="15">
      <c r="A29" s="21" t="s">
        <v>250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</row>
    <row r="30" spans="1:7" ht="15">
      <c r="A30" s="21" t="s">
        <v>251</v>
      </c>
      <c r="B30" s="84">
        <v>14082886</v>
      </c>
      <c r="C30" s="84">
        <v>9950</v>
      </c>
      <c r="D30" s="84">
        <v>14092836</v>
      </c>
      <c r="E30" s="84">
        <v>3523209</v>
      </c>
      <c r="F30" s="84">
        <v>3523209</v>
      </c>
      <c r="G30" s="84">
        <v>-10559677</v>
      </c>
    </row>
    <row r="31" spans="1:7" ht="15">
      <c r="A31" s="21" t="s">
        <v>252</v>
      </c>
      <c r="B31" s="84">
        <v>37141897</v>
      </c>
      <c r="C31" s="84">
        <v>0</v>
      </c>
      <c r="D31" s="84">
        <v>37141897</v>
      </c>
      <c r="E31" s="84">
        <v>14403711</v>
      </c>
      <c r="F31" s="84">
        <v>14403711</v>
      </c>
      <c r="G31" s="84">
        <v>-22738186</v>
      </c>
    </row>
    <row r="32" spans="1:7" ht="15">
      <c r="A32" s="21" t="s">
        <v>253</v>
      </c>
      <c r="B32" s="84">
        <v>14930592</v>
      </c>
      <c r="C32" s="84">
        <v>-2040952</v>
      </c>
      <c r="D32" s="84">
        <v>12889640</v>
      </c>
      <c r="E32" s="84">
        <v>3868198</v>
      </c>
      <c r="F32" s="84">
        <v>3868198</v>
      </c>
      <c r="G32" s="84">
        <v>-11062394</v>
      </c>
    </row>
    <row r="33" spans="1:7" ht="15">
      <c r="A33" s="21" t="s">
        <v>254</v>
      </c>
      <c r="B33" s="84">
        <v>58475810</v>
      </c>
      <c r="C33" s="84">
        <v>0</v>
      </c>
      <c r="D33" s="84">
        <v>58475810</v>
      </c>
      <c r="E33" s="84">
        <v>5899317.3500000015</v>
      </c>
      <c r="F33" s="84">
        <v>5899317.3500000015</v>
      </c>
      <c r="G33" s="84">
        <v>-52576492.65</v>
      </c>
    </row>
    <row r="34" spans="1:7" ht="15">
      <c r="A34" s="115" t="s">
        <v>255</v>
      </c>
      <c r="B34" s="86">
        <v>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</row>
    <row r="35" spans="1:7" ht="15">
      <c r="A35" s="115" t="s">
        <v>256</v>
      </c>
      <c r="B35" s="86">
        <v>0</v>
      </c>
      <c r="C35" s="86">
        <v>496298.9</v>
      </c>
      <c r="D35" s="86">
        <v>496298.9</v>
      </c>
      <c r="E35" s="86">
        <v>496298.9</v>
      </c>
      <c r="F35" s="86">
        <v>496298.9</v>
      </c>
      <c r="G35" s="86">
        <v>496298.9</v>
      </c>
    </row>
    <row r="36" spans="1:7" ht="15">
      <c r="A36" s="21" t="s">
        <v>257</v>
      </c>
      <c r="B36" s="84">
        <v>0</v>
      </c>
      <c r="C36" s="84">
        <v>496298.9</v>
      </c>
      <c r="D36" s="84">
        <v>496298.9</v>
      </c>
      <c r="E36" s="84">
        <v>496298.9</v>
      </c>
      <c r="F36" s="84">
        <v>496298.9</v>
      </c>
      <c r="G36" s="84">
        <v>496298.9</v>
      </c>
    </row>
    <row r="37" spans="1:7" ht="15">
      <c r="A37" s="115" t="s">
        <v>258</v>
      </c>
      <c r="B37" s="86">
        <v>0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</row>
    <row r="38" spans="1:7" ht="15">
      <c r="A38" s="21" t="s">
        <v>259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</row>
    <row r="39" spans="1:7" ht="15">
      <c r="A39" s="21" t="s">
        <v>260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</row>
    <row r="40" spans="1:7" ht="15">
      <c r="A40" s="34"/>
      <c r="B40" s="84"/>
      <c r="C40" s="84"/>
      <c r="D40" s="84"/>
      <c r="E40" s="84"/>
      <c r="F40" s="84"/>
      <c r="G40" s="84"/>
    </row>
    <row r="41" spans="1:7" ht="15">
      <c r="A41" s="23" t="s">
        <v>261</v>
      </c>
      <c r="B41" s="86">
        <v>10597201604</v>
      </c>
      <c r="C41" s="86">
        <v>341978069.17999995</v>
      </c>
      <c r="D41" s="86">
        <v>10939179673.18</v>
      </c>
      <c r="E41" s="86">
        <v>3051556208.65</v>
      </c>
      <c r="F41" s="86">
        <v>3051380842.65</v>
      </c>
      <c r="G41" s="86">
        <v>-7545820761.35</v>
      </c>
    </row>
    <row r="42" spans="1:7" ht="15">
      <c r="A42" s="23" t="s">
        <v>262</v>
      </c>
      <c r="B42" s="98"/>
      <c r="C42" s="98"/>
      <c r="D42" s="98"/>
      <c r="E42" s="98"/>
      <c r="F42" s="98"/>
      <c r="G42" s="93">
        <v>0</v>
      </c>
    </row>
    <row r="43" spans="1:7" ht="15">
      <c r="A43" s="34"/>
      <c r="B43" s="85"/>
      <c r="C43" s="85"/>
      <c r="D43" s="85"/>
      <c r="E43" s="85"/>
      <c r="F43" s="85"/>
      <c r="G43" s="85"/>
    </row>
    <row r="44" spans="1:7" ht="15">
      <c r="A44" s="23" t="s">
        <v>263</v>
      </c>
      <c r="B44" s="85"/>
      <c r="C44" s="85"/>
      <c r="D44" s="85"/>
      <c r="E44" s="85"/>
      <c r="F44" s="85"/>
      <c r="G44" s="85"/>
    </row>
    <row r="45" spans="1:7" ht="15">
      <c r="A45" s="115" t="s">
        <v>264</v>
      </c>
      <c r="B45" s="86">
        <v>9354519201</v>
      </c>
      <c r="C45" s="86">
        <v>-43633067</v>
      </c>
      <c r="D45" s="86">
        <v>9310886134</v>
      </c>
      <c r="E45" s="86">
        <v>2171335560.54</v>
      </c>
      <c r="F45" s="86">
        <v>2171335560.54</v>
      </c>
      <c r="G45" s="86">
        <v>-7183183640.46</v>
      </c>
    </row>
    <row r="46" spans="1:7" ht="15">
      <c r="A46" s="36" t="s">
        <v>265</v>
      </c>
      <c r="B46" s="84">
        <v>4973493357</v>
      </c>
      <c r="C46" s="84">
        <v>0</v>
      </c>
      <c r="D46" s="84">
        <v>4973493357</v>
      </c>
      <c r="E46" s="84">
        <v>1047787423.4399999</v>
      </c>
      <c r="F46" s="84">
        <v>1047787423.4399999</v>
      </c>
      <c r="G46" s="84">
        <v>-3925705933.56</v>
      </c>
    </row>
    <row r="47" spans="1:7" ht="15">
      <c r="A47" s="36" t="s">
        <v>266</v>
      </c>
      <c r="B47" s="84">
        <v>1804469239</v>
      </c>
      <c r="C47" s="84">
        <v>0</v>
      </c>
      <c r="D47" s="84">
        <v>1804469239</v>
      </c>
      <c r="E47" s="84">
        <v>433078837.73</v>
      </c>
      <c r="F47" s="84">
        <v>433078837.73</v>
      </c>
      <c r="G47" s="84">
        <v>-1371390401.27</v>
      </c>
    </row>
    <row r="48" spans="1:7" ht="15">
      <c r="A48" s="36" t="s">
        <v>267</v>
      </c>
      <c r="B48" s="84">
        <v>911292994</v>
      </c>
      <c r="C48" s="84">
        <v>0</v>
      </c>
      <c r="D48" s="84">
        <v>911292994</v>
      </c>
      <c r="E48" s="84">
        <v>273387894</v>
      </c>
      <c r="F48" s="84">
        <v>273387894</v>
      </c>
      <c r="G48" s="84">
        <v>-637905100</v>
      </c>
    </row>
    <row r="49" spans="1:7" ht="30">
      <c r="A49" s="36" t="s">
        <v>268</v>
      </c>
      <c r="B49" s="84">
        <v>647311474</v>
      </c>
      <c r="C49" s="84">
        <v>1128255</v>
      </c>
      <c r="D49" s="84">
        <v>648439729</v>
      </c>
      <c r="E49" s="84">
        <v>162109932</v>
      </c>
      <c r="F49" s="84">
        <v>162109932</v>
      </c>
      <c r="G49" s="84">
        <v>-485201542</v>
      </c>
    </row>
    <row r="50" spans="1:7" ht="15">
      <c r="A50" s="36" t="s">
        <v>269</v>
      </c>
      <c r="B50" s="84">
        <v>460034695</v>
      </c>
      <c r="C50" s="84">
        <v>-46096786</v>
      </c>
      <c r="D50" s="84">
        <v>413937909</v>
      </c>
      <c r="E50" s="84">
        <v>103484474</v>
      </c>
      <c r="F50" s="84">
        <v>103484474</v>
      </c>
      <c r="G50" s="84">
        <v>-356550221</v>
      </c>
    </row>
    <row r="51" spans="1:7" ht="15">
      <c r="A51" s="36" t="s">
        <v>270</v>
      </c>
      <c r="B51" s="84">
        <v>113119690</v>
      </c>
      <c r="C51" s="84">
        <v>0</v>
      </c>
      <c r="D51" s="84">
        <v>113119690</v>
      </c>
      <c r="E51" s="84">
        <v>30506065.37</v>
      </c>
      <c r="F51" s="84">
        <v>30506065.37</v>
      </c>
      <c r="G51" s="84">
        <v>-82613624.63</v>
      </c>
    </row>
    <row r="52" spans="1:7" ht="29.25" customHeight="1">
      <c r="A52" s="37" t="s">
        <v>271</v>
      </c>
      <c r="B52" s="84">
        <v>182774232</v>
      </c>
      <c r="C52" s="84">
        <v>6178345</v>
      </c>
      <c r="D52" s="84">
        <v>188952577</v>
      </c>
      <c r="E52" s="84">
        <v>56685774</v>
      </c>
      <c r="F52" s="84">
        <v>56685774</v>
      </c>
      <c r="G52" s="84">
        <v>-126088458</v>
      </c>
    </row>
    <row r="53" spans="1:7" ht="27.75" customHeight="1">
      <c r="A53" s="36" t="s">
        <v>272</v>
      </c>
      <c r="B53" s="84">
        <v>262023520</v>
      </c>
      <c r="C53" s="84">
        <v>-4842881</v>
      </c>
      <c r="D53" s="84">
        <v>257180639</v>
      </c>
      <c r="E53" s="84">
        <v>64295160</v>
      </c>
      <c r="F53" s="84">
        <v>64295160</v>
      </c>
      <c r="G53" s="84">
        <v>-197728360</v>
      </c>
    </row>
    <row r="54" spans="1:7" ht="15">
      <c r="A54" s="115" t="s">
        <v>273</v>
      </c>
      <c r="B54" s="86">
        <v>1050118436</v>
      </c>
      <c r="C54" s="86">
        <v>621970616.52</v>
      </c>
      <c r="D54" s="86">
        <v>1672089052.52</v>
      </c>
      <c r="E54" s="86">
        <v>448040548.52000004</v>
      </c>
      <c r="F54" s="86">
        <v>448040548.52000004</v>
      </c>
      <c r="G54" s="86">
        <v>-602077887.48</v>
      </c>
    </row>
    <row r="55" spans="1:7" ht="15">
      <c r="A55" s="37" t="s">
        <v>274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</row>
    <row r="56" spans="1:7" ht="15">
      <c r="A56" s="36" t="s">
        <v>275</v>
      </c>
      <c r="B56" s="84">
        <v>1050118436</v>
      </c>
      <c r="C56" s="84">
        <v>621970616.52</v>
      </c>
      <c r="D56" s="84">
        <v>1672089052.52</v>
      </c>
      <c r="E56" s="84">
        <v>448040548.52000004</v>
      </c>
      <c r="F56" s="84">
        <v>448040548.52000004</v>
      </c>
      <c r="G56" s="84">
        <v>-602077887.48</v>
      </c>
    </row>
    <row r="57" spans="1:7" ht="15">
      <c r="A57" s="36" t="s">
        <v>276</v>
      </c>
      <c r="B57" s="84">
        <v>0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</row>
    <row r="58" spans="1:7" ht="15">
      <c r="A58" s="37" t="s">
        <v>277</v>
      </c>
      <c r="B58" s="84">
        <v>0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</row>
    <row r="59" spans="1:7" ht="15">
      <c r="A59" s="115" t="s">
        <v>278</v>
      </c>
      <c r="B59" s="86">
        <v>452475860</v>
      </c>
      <c r="C59" s="86">
        <v>0</v>
      </c>
      <c r="D59" s="86">
        <v>452475860</v>
      </c>
      <c r="E59" s="86">
        <v>110633005</v>
      </c>
      <c r="F59" s="86">
        <v>110633005</v>
      </c>
      <c r="G59" s="86">
        <v>-341842855</v>
      </c>
    </row>
    <row r="60" spans="1:7" ht="30">
      <c r="A60" s="36" t="s">
        <v>279</v>
      </c>
      <c r="B60" s="84">
        <v>452475860</v>
      </c>
      <c r="C60" s="84">
        <v>0</v>
      </c>
      <c r="D60" s="84">
        <v>452475860</v>
      </c>
      <c r="E60" s="84">
        <v>110633005</v>
      </c>
      <c r="F60" s="84">
        <v>110633005</v>
      </c>
      <c r="G60" s="84">
        <v>-341842855</v>
      </c>
    </row>
    <row r="61" spans="1:7" ht="15">
      <c r="A61" s="36" t="s">
        <v>280</v>
      </c>
      <c r="B61" s="84">
        <v>0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</row>
    <row r="62" spans="1:7" ht="15">
      <c r="A62" s="115" t="s">
        <v>281</v>
      </c>
      <c r="B62" s="86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</row>
    <row r="63" spans="1:7" ht="15">
      <c r="A63" s="115" t="s">
        <v>282</v>
      </c>
      <c r="B63" s="86">
        <v>0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</row>
    <row r="64" spans="1:7" ht="15">
      <c r="A64" s="34"/>
      <c r="B64" s="85"/>
      <c r="C64" s="85"/>
      <c r="D64" s="85"/>
      <c r="E64" s="85"/>
      <c r="F64" s="85"/>
      <c r="G64" s="85"/>
    </row>
    <row r="65" spans="1:7" ht="15">
      <c r="A65" s="23" t="s">
        <v>283</v>
      </c>
      <c r="B65" s="86">
        <v>10857113497</v>
      </c>
      <c r="C65" s="86">
        <v>578337549.52</v>
      </c>
      <c r="D65" s="86">
        <v>11435451046.52</v>
      </c>
      <c r="E65" s="86">
        <v>2730009114.06</v>
      </c>
      <c r="F65" s="86">
        <v>2730009114.06</v>
      </c>
      <c r="G65" s="86">
        <v>-8127104382.940001</v>
      </c>
    </row>
    <row r="66" spans="1:7" ht="15">
      <c r="A66" s="34"/>
      <c r="B66" s="85"/>
      <c r="C66" s="85"/>
      <c r="D66" s="85"/>
      <c r="E66" s="85"/>
      <c r="F66" s="85"/>
      <c r="G66" s="85"/>
    </row>
    <row r="67" spans="1:7" ht="15">
      <c r="A67" s="23" t="s">
        <v>284</v>
      </c>
      <c r="B67" s="86">
        <v>0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</row>
    <row r="68" spans="1:7" ht="15">
      <c r="A68" s="20" t="s">
        <v>285</v>
      </c>
      <c r="B68" s="84">
        <v>0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</row>
    <row r="69" spans="1:7" ht="15">
      <c r="A69" s="34"/>
      <c r="B69" s="85"/>
      <c r="C69" s="85"/>
      <c r="D69" s="85"/>
      <c r="E69" s="85"/>
      <c r="F69" s="85"/>
      <c r="G69" s="85"/>
    </row>
    <row r="70" spans="1:7" ht="15">
      <c r="A70" s="23" t="s">
        <v>286</v>
      </c>
      <c r="B70" s="86">
        <v>21454315101</v>
      </c>
      <c r="C70" s="86">
        <v>920315618.6999999</v>
      </c>
      <c r="D70" s="86">
        <v>22374630719.7</v>
      </c>
      <c r="E70" s="86">
        <v>5781565322.71</v>
      </c>
      <c r="F70" s="86">
        <v>5781389956.71</v>
      </c>
      <c r="G70" s="86">
        <v>-15672925144.29</v>
      </c>
    </row>
    <row r="71" spans="1:7" ht="15">
      <c r="A71" s="34"/>
      <c r="B71" s="85"/>
      <c r="C71" s="85"/>
      <c r="D71" s="85"/>
      <c r="E71" s="85"/>
      <c r="F71" s="85"/>
      <c r="G71" s="85"/>
    </row>
    <row r="72" spans="1:7" ht="15">
      <c r="A72" s="23" t="s">
        <v>287</v>
      </c>
      <c r="B72" s="85"/>
      <c r="C72" s="85"/>
      <c r="D72" s="85"/>
      <c r="E72" s="85"/>
      <c r="F72" s="85"/>
      <c r="G72" s="85"/>
    </row>
    <row r="73" spans="1:7" ht="30">
      <c r="A73" s="43" t="s">
        <v>288</v>
      </c>
      <c r="B73" s="84">
        <v>0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</row>
    <row r="74" spans="1:7" ht="30">
      <c r="A74" s="43" t="s">
        <v>289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</row>
    <row r="75" spans="1:7" ht="15">
      <c r="A75" s="44" t="s">
        <v>290</v>
      </c>
      <c r="B75" s="86">
        <v>0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</row>
    <row r="76" spans="1:7" ht="15">
      <c r="A76" s="35"/>
      <c r="B76" s="42"/>
      <c r="C76" s="42"/>
      <c r="D76" s="42"/>
      <c r="E76" s="42"/>
      <c r="F76" s="42"/>
      <c r="G76" s="42"/>
    </row>
  </sheetData>
  <sheetProtection/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tabSelected="1" zoomScalePageLayoutView="0" workbookViewId="0" topLeftCell="A1">
      <selection activeCell="A15" sqref="A15"/>
    </sheetView>
  </sheetViews>
  <sheetFormatPr defaultColWidth="0.71875" defaultRowHeight="15" zeroHeight="1"/>
  <cols>
    <col min="1" max="1" width="102.8515625" style="0" customWidth="1"/>
    <col min="2" max="6" width="20.7109375" style="0" customWidth="1"/>
    <col min="7" max="7" width="17.57421875" style="0" customWidth="1"/>
    <col min="8" max="255" width="11.421875" style="0" hidden="1" customWidth="1"/>
  </cols>
  <sheetData>
    <row r="1" spans="1:7" ht="21">
      <c r="A1" s="156" t="s">
        <v>292</v>
      </c>
      <c r="B1" s="151"/>
      <c r="C1" s="151"/>
      <c r="D1" s="151"/>
      <c r="E1" s="151"/>
      <c r="F1" s="151"/>
      <c r="G1" s="151"/>
    </row>
    <row r="2" spans="1:7" ht="15">
      <c r="A2" s="157" t="s">
        <v>291</v>
      </c>
      <c r="B2" s="157"/>
      <c r="C2" s="157"/>
      <c r="D2" s="157"/>
      <c r="E2" s="157"/>
      <c r="F2" s="157"/>
      <c r="G2" s="157"/>
    </row>
    <row r="3" spans="1:7" ht="15">
      <c r="A3" s="158" t="s">
        <v>293</v>
      </c>
      <c r="B3" s="158"/>
      <c r="C3" s="158"/>
      <c r="D3" s="158"/>
      <c r="E3" s="158"/>
      <c r="F3" s="158"/>
      <c r="G3" s="158"/>
    </row>
    <row r="4" spans="1:7" ht="15">
      <c r="A4" s="158" t="s">
        <v>294</v>
      </c>
      <c r="B4" s="158"/>
      <c r="C4" s="158"/>
      <c r="D4" s="158"/>
      <c r="E4" s="158"/>
      <c r="F4" s="158"/>
      <c r="G4" s="158"/>
    </row>
    <row r="5" spans="1:7" ht="15">
      <c r="A5" s="138" t="s">
        <v>484</v>
      </c>
      <c r="B5" s="139"/>
      <c r="C5" s="139"/>
      <c r="D5" s="139"/>
      <c r="E5" s="139"/>
      <c r="F5" s="139"/>
      <c r="G5" s="140"/>
    </row>
    <row r="6" spans="1:7" ht="15">
      <c r="A6" s="149" t="s">
        <v>2</v>
      </c>
      <c r="B6" s="149"/>
      <c r="C6" s="149"/>
      <c r="D6" s="149"/>
      <c r="E6" s="149"/>
      <c r="F6" s="149"/>
      <c r="G6" s="149"/>
    </row>
    <row r="7" spans="1:7" ht="15">
      <c r="A7" s="154" t="s">
        <v>4</v>
      </c>
      <c r="B7" s="154" t="s">
        <v>295</v>
      </c>
      <c r="C7" s="154"/>
      <c r="D7" s="154"/>
      <c r="E7" s="154"/>
      <c r="F7" s="154"/>
      <c r="G7" s="155" t="s">
        <v>296</v>
      </c>
    </row>
    <row r="8" spans="1:7" ht="30">
      <c r="A8" s="154"/>
      <c r="B8" s="6" t="s">
        <v>297</v>
      </c>
      <c r="C8" s="6" t="s">
        <v>298</v>
      </c>
      <c r="D8" s="6" t="s">
        <v>299</v>
      </c>
      <c r="E8" s="6" t="s">
        <v>182</v>
      </c>
      <c r="F8" s="6" t="s">
        <v>300</v>
      </c>
      <c r="G8" s="154"/>
    </row>
    <row r="9" spans="1:7" ht="15">
      <c r="A9" s="19" t="s">
        <v>301</v>
      </c>
      <c r="B9" s="86">
        <f aca="true" t="shared" si="0" ref="B9:G9">SUM(B10,B18,B28,B38,B48,B58,B62,B71,B75)</f>
        <v>10597201604</v>
      </c>
      <c r="C9" s="86">
        <f t="shared" si="0"/>
        <v>709769971.4</v>
      </c>
      <c r="D9" s="86">
        <f t="shared" si="0"/>
        <v>11306971575.400002</v>
      </c>
      <c r="E9" s="86">
        <f t="shared" si="0"/>
        <v>2751525016.13</v>
      </c>
      <c r="F9" s="86">
        <f t="shared" si="0"/>
        <v>2746092482.09</v>
      </c>
      <c r="G9" s="86">
        <f t="shared" si="0"/>
        <v>8555446559.27</v>
      </c>
    </row>
    <row r="10" spans="1:7" ht="15">
      <c r="A10" s="20" t="s">
        <v>302</v>
      </c>
      <c r="B10" s="84">
        <f aca="true" t="shared" si="1" ref="B10:G10">SUM(B11:B17)</f>
        <v>2369572945</v>
      </c>
      <c r="C10" s="84">
        <f t="shared" si="1"/>
        <v>16379731.509999998</v>
      </c>
      <c r="D10" s="84">
        <f t="shared" si="1"/>
        <v>2385952676.51</v>
      </c>
      <c r="E10" s="84">
        <f t="shared" si="1"/>
        <v>469078896.58</v>
      </c>
      <c r="F10" s="84">
        <f t="shared" si="1"/>
        <v>469078896.58</v>
      </c>
      <c r="G10" s="84">
        <f t="shared" si="1"/>
        <v>1916873779.9299998</v>
      </c>
    </row>
    <row r="11" spans="1:7" ht="15">
      <c r="A11" s="21" t="s">
        <v>303</v>
      </c>
      <c r="B11" s="84">
        <v>1164646111</v>
      </c>
      <c r="C11" s="84">
        <v>-2625228.13</v>
      </c>
      <c r="D11" s="84">
        <v>1162020882.87</v>
      </c>
      <c r="E11" s="84">
        <v>285043117.01</v>
      </c>
      <c r="F11" s="84">
        <v>285043117.01</v>
      </c>
      <c r="G11" s="84">
        <f aca="true" t="shared" si="2" ref="G11:G17">D11-E11</f>
        <v>876977765.8599999</v>
      </c>
    </row>
    <row r="12" spans="1:7" ht="15">
      <c r="A12" s="21" t="s">
        <v>304</v>
      </c>
      <c r="B12" s="84">
        <v>65428112</v>
      </c>
      <c r="C12" s="84">
        <v>4970502.24</v>
      </c>
      <c r="D12" s="84">
        <v>70398614.24</v>
      </c>
      <c r="E12" s="84">
        <v>13505564.08</v>
      </c>
      <c r="F12" s="84">
        <v>13505564.08</v>
      </c>
      <c r="G12" s="84">
        <f t="shared" si="2"/>
        <v>56893050.16</v>
      </c>
    </row>
    <row r="13" spans="1:7" ht="15">
      <c r="A13" s="21" t="s">
        <v>305</v>
      </c>
      <c r="B13" s="84">
        <v>585442185</v>
      </c>
      <c r="C13" s="84">
        <v>9308689.11</v>
      </c>
      <c r="D13" s="84">
        <v>594750874.11</v>
      </c>
      <c r="E13" s="84">
        <v>63059698.98</v>
      </c>
      <c r="F13" s="84">
        <v>63059698.98</v>
      </c>
      <c r="G13" s="84">
        <f t="shared" si="2"/>
        <v>531691175.13</v>
      </c>
    </row>
    <row r="14" spans="1:7" ht="15">
      <c r="A14" s="21" t="s">
        <v>306</v>
      </c>
      <c r="B14" s="84">
        <v>548716061</v>
      </c>
      <c r="C14" s="84">
        <v>-7691.26</v>
      </c>
      <c r="D14" s="84">
        <v>548708369.74</v>
      </c>
      <c r="E14" s="84">
        <v>102737056.96</v>
      </c>
      <c r="F14" s="84">
        <v>102737056.96</v>
      </c>
      <c r="G14" s="84">
        <f t="shared" si="2"/>
        <v>445971312.78000003</v>
      </c>
    </row>
    <row r="15" spans="1:7" ht="15">
      <c r="A15" s="21" t="s">
        <v>307</v>
      </c>
      <c r="B15" s="84">
        <v>0</v>
      </c>
      <c r="C15" s="84">
        <v>4733459.55</v>
      </c>
      <c r="D15" s="84">
        <v>4733459.55</v>
      </c>
      <c r="E15" s="84">
        <v>4733459.55</v>
      </c>
      <c r="F15" s="84">
        <v>4733459.55</v>
      </c>
      <c r="G15" s="84">
        <f t="shared" si="2"/>
        <v>0</v>
      </c>
    </row>
    <row r="16" spans="1:7" ht="15">
      <c r="A16" s="21" t="s">
        <v>308</v>
      </c>
      <c r="B16" s="84">
        <v>5340476</v>
      </c>
      <c r="C16" s="84">
        <v>0</v>
      </c>
      <c r="D16" s="84">
        <v>5340476</v>
      </c>
      <c r="E16" s="84">
        <v>0</v>
      </c>
      <c r="F16" s="84">
        <v>0</v>
      </c>
      <c r="G16" s="84">
        <f t="shared" si="2"/>
        <v>5340476</v>
      </c>
    </row>
    <row r="17" spans="1:7" ht="15">
      <c r="A17" s="21" t="s">
        <v>309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>
        <f t="shared" si="2"/>
        <v>0</v>
      </c>
    </row>
    <row r="18" spans="1:7" ht="15">
      <c r="A18" s="20" t="s">
        <v>310</v>
      </c>
      <c r="B18" s="84">
        <f aca="true" t="shared" si="3" ref="B18:G18">SUM(B19:B27)</f>
        <v>345701292</v>
      </c>
      <c r="C18" s="84">
        <f t="shared" si="3"/>
        <v>34203992.27</v>
      </c>
      <c r="D18" s="84">
        <f t="shared" si="3"/>
        <v>379905284.27000004</v>
      </c>
      <c r="E18" s="84">
        <f t="shared" si="3"/>
        <v>85285272.24999999</v>
      </c>
      <c r="F18" s="84">
        <f t="shared" si="3"/>
        <v>85270118.79</v>
      </c>
      <c r="G18" s="84">
        <f t="shared" si="3"/>
        <v>294620012.02</v>
      </c>
    </row>
    <row r="19" spans="1:7" ht="15">
      <c r="A19" s="21" t="s">
        <v>311</v>
      </c>
      <c r="B19" s="84">
        <v>81028542</v>
      </c>
      <c r="C19" s="84">
        <v>24638242.86</v>
      </c>
      <c r="D19" s="84">
        <v>105666784.86</v>
      </c>
      <c r="E19" s="84">
        <v>30386091.86</v>
      </c>
      <c r="F19" s="84">
        <v>30383966.74</v>
      </c>
      <c r="G19" s="84">
        <f>D19-E19</f>
        <v>75280693</v>
      </c>
    </row>
    <row r="20" spans="1:7" ht="15">
      <c r="A20" s="21" t="s">
        <v>312</v>
      </c>
      <c r="B20" s="84">
        <v>48216811</v>
      </c>
      <c r="C20" s="84">
        <v>1530088.26</v>
      </c>
      <c r="D20" s="84">
        <v>49746899.26</v>
      </c>
      <c r="E20" s="84">
        <v>11258349.06</v>
      </c>
      <c r="F20" s="84">
        <v>11248966.21</v>
      </c>
      <c r="G20" s="84">
        <f aca="true" t="shared" si="4" ref="G20:G27">D20-E20</f>
        <v>38488550.199999996</v>
      </c>
    </row>
    <row r="21" spans="1:7" ht="15">
      <c r="A21" s="21" t="s">
        <v>313</v>
      </c>
      <c r="B21" s="84">
        <v>744019</v>
      </c>
      <c r="C21" s="84">
        <v>-3100</v>
      </c>
      <c r="D21" s="84">
        <v>740919</v>
      </c>
      <c r="E21" s="84">
        <v>0</v>
      </c>
      <c r="F21" s="84">
        <v>0</v>
      </c>
      <c r="G21" s="84">
        <f t="shared" si="4"/>
        <v>740919</v>
      </c>
    </row>
    <row r="22" spans="1:7" ht="15">
      <c r="A22" s="21" t="s">
        <v>314</v>
      </c>
      <c r="B22" s="84">
        <v>5667811</v>
      </c>
      <c r="C22" s="84">
        <v>1926392.6</v>
      </c>
      <c r="D22" s="84">
        <v>7594203.6</v>
      </c>
      <c r="E22" s="84">
        <v>2028344.93</v>
      </c>
      <c r="F22" s="84">
        <v>2028344.93</v>
      </c>
      <c r="G22" s="84">
        <f t="shared" si="4"/>
        <v>5565858.67</v>
      </c>
    </row>
    <row r="23" spans="1:7" ht="15">
      <c r="A23" s="21" t="s">
        <v>315</v>
      </c>
      <c r="B23" s="84">
        <v>47590235</v>
      </c>
      <c r="C23" s="84">
        <v>3798200.14</v>
      </c>
      <c r="D23" s="84">
        <v>51388435.14</v>
      </c>
      <c r="E23" s="84">
        <v>14089614.5</v>
      </c>
      <c r="F23" s="84">
        <v>14089614.5</v>
      </c>
      <c r="G23" s="84">
        <f t="shared" si="4"/>
        <v>37298820.64</v>
      </c>
    </row>
    <row r="24" spans="1:7" ht="15">
      <c r="A24" s="21" t="s">
        <v>316</v>
      </c>
      <c r="B24" s="84">
        <v>140253990</v>
      </c>
      <c r="C24" s="84">
        <v>761216.43</v>
      </c>
      <c r="D24" s="84">
        <v>141015206.43</v>
      </c>
      <c r="E24" s="84">
        <v>22581351.23</v>
      </c>
      <c r="F24" s="84">
        <v>22578970.14</v>
      </c>
      <c r="G24" s="84">
        <f t="shared" si="4"/>
        <v>118433855.2</v>
      </c>
    </row>
    <row r="25" spans="1:7" ht="15">
      <c r="A25" s="21" t="s">
        <v>317</v>
      </c>
      <c r="B25" s="84">
        <v>4421289</v>
      </c>
      <c r="C25" s="84">
        <v>-576080.02</v>
      </c>
      <c r="D25" s="84">
        <v>3845208.98</v>
      </c>
      <c r="E25" s="84">
        <v>376619.02</v>
      </c>
      <c r="F25" s="84">
        <v>376619.02</v>
      </c>
      <c r="G25" s="84">
        <f t="shared" si="4"/>
        <v>3468589.96</v>
      </c>
    </row>
    <row r="26" spans="1:7" ht="15">
      <c r="A26" s="21" t="s">
        <v>318</v>
      </c>
      <c r="B26" s="84">
        <v>332690</v>
      </c>
      <c r="C26" s="84">
        <v>115449.71</v>
      </c>
      <c r="D26" s="84">
        <v>448139.71</v>
      </c>
      <c r="E26" s="84">
        <v>146449.71</v>
      </c>
      <c r="F26" s="84">
        <v>146449.71</v>
      </c>
      <c r="G26" s="84">
        <f t="shared" si="4"/>
        <v>301690</v>
      </c>
    </row>
    <row r="27" spans="1:7" ht="15">
      <c r="A27" s="21" t="s">
        <v>319</v>
      </c>
      <c r="B27" s="84">
        <v>17445905</v>
      </c>
      <c r="C27" s="84">
        <v>2013582.29</v>
      </c>
      <c r="D27" s="84">
        <v>19459487.29</v>
      </c>
      <c r="E27" s="84">
        <v>4418451.94</v>
      </c>
      <c r="F27" s="84">
        <v>4417187.54</v>
      </c>
      <c r="G27" s="84">
        <f t="shared" si="4"/>
        <v>15041035.349999998</v>
      </c>
    </row>
    <row r="28" spans="1:7" ht="15">
      <c r="A28" s="20" t="s">
        <v>320</v>
      </c>
      <c r="B28" s="84">
        <f aca="true" t="shared" si="5" ref="B28:G28">SUM(B29:B37)</f>
        <v>929174333</v>
      </c>
      <c r="C28" s="84">
        <f t="shared" si="5"/>
        <v>430833.94999999925</v>
      </c>
      <c r="D28" s="84">
        <f t="shared" si="5"/>
        <v>929605166.95</v>
      </c>
      <c r="E28" s="84">
        <f t="shared" si="5"/>
        <v>206416192.5</v>
      </c>
      <c r="F28" s="84">
        <f t="shared" si="5"/>
        <v>201937991.03</v>
      </c>
      <c r="G28" s="84">
        <f t="shared" si="5"/>
        <v>723188974.4499999</v>
      </c>
    </row>
    <row r="29" spans="1:7" ht="15">
      <c r="A29" s="21" t="s">
        <v>321</v>
      </c>
      <c r="B29" s="84">
        <v>67400713</v>
      </c>
      <c r="C29" s="84">
        <v>-182419.27</v>
      </c>
      <c r="D29" s="84">
        <v>67218293.73</v>
      </c>
      <c r="E29" s="84">
        <v>12209892.85</v>
      </c>
      <c r="F29" s="84">
        <v>12209892.85</v>
      </c>
      <c r="G29" s="84">
        <f>D29-E29</f>
        <v>55008400.88</v>
      </c>
    </row>
    <row r="30" spans="1:7" ht="15">
      <c r="A30" s="21" t="s">
        <v>322</v>
      </c>
      <c r="B30" s="84">
        <v>121707962</v>
      </c>
      <c r="C30" s="84">
        <v>123512.29</v>
      </c>
      <c r="D30" s="84">
        <v>121831474.29</v>
      </c>
      <c r="E30" s="84">
        <v>21991964.07</v>
      </c>
      <c r="F30" s="84">
        <v>21850630.11</v>
      </c>
      <c r="G30" s="84">
        <f aca="true" t="shared" si="6" ref="G30:G37">D30-E30</f>
        <v>99839510.22</v>
      </c>
    </row>
    <row r="31" spans="1:7" ht="15">
      <c r="A31" s="21" t="s">
        <v>323</v>
      </c>
      <c r="B31" s="84">
        <v>153317891</v>
      </c>
      <c r="C31" s="84">
        <v>6715806.62</v>
      </c>
      <c r="D31" s="84">
        <v>160033697.62</v>
      </c>
      <c r="E31" s="84">
        <v>50361159.81</v>
      </c>
      <c r="F31" s="84">
        <v>50361159.81</v>
      </c>
      <c r="G31" s="84">
        <f t="shared" si="6"/>
        <v>109672537.81</v>
      </c>
    </row>
    <row r="32" spans="1:7" ht="15">
      <c r="A32" s="21" t="s">
        <v>324</v>
      </c>
      <c r="B32" s="84">
        <v>39997947</v>
      </c>
      <c r="C32" s="84">
        <v>-8672953.49</v>
      </c>
      <c r="D32" s="84">
        <v>31324993.51</v>
      </c>
      <c r="E32" s="84">
        <v>4807000.35</v>
      </c>
      <c r="F32" s="84">
        <v>4807000.35</v>
      </c>
      <c r="G32" s="84">
        <f t="shared" si="6"/>
        <v>26517993.160000004</v>
      </c>
    </row>
    <row r="33" spans="1:7" ht="15">
      <c r="A33" s="21" t="s">
        <v>325</v>
      </c>
      <c r="B33" s="84">
        <v>137694850</v>
      </c>
      <c r="C33" s="84">
        <v>-7062525.11</v>
      </c>
      <c r="D33" s="84">
        <v>130632324.89</v>
      </c>
      <c r="E33" s="84">
        <v>17882487.61</v>
      </c>
      <c r="F33" s="84">
        <v>17880072.99</v>
      </c>
      <c r="G33" s="84">
        <f t="shared" si="6"/>
        <v>112749837.28</v>
      </c>
    </row>
    <row r="34" spans="1:7" ht="15">
      <c r="A34" s="21" t="s">
        <v>326</v>
      </c>
      <c r="B34" s="84">
        <v>180053830</v>
      </c>
      <c r="C34" s="84">
        <v>32635981.98</v>
      </c>
      <c r="D34" s="84">
        <v>212689811.98</v>
      </c>
      <c r="E34" s="84">
        <v>67792738.59</v>
      </c>
      <c r="F34" s="84">
        <v>67792738.59</v>
      </c>
      <c r="G34" s="84">
        <f t="shared" si="6"/>
        <v>144897073.39</v>
      </c>
    </row>
    <row r="35" spans="1:7" ht="15">
      <c r="A35" s="21" t="s">
        <v>327</v>
      </c>
      <c r="B35" s="84">
        <v>16848313</v>
      </c>
      <c r="C35" s="84">
        <v>-956435.43</v>
      </c>
      <c r="D35" s="84">
        <v>15891877.57</v>
      </c>
      <c r="E35" s="84">
        <v>2354563.68</v>
      </c>
      <c r="F35" s="84">
        <v>2353519.68</v>
      </c>
      <c r="G35" s="84">
        <f t="shared" si="6"/>
        <v>13537313.89</v>
      </c>
    </row>
    <row r="36" spans="1:7" ht="15">
      <c r="A36" s="21" t="s">
        <v>328</v>
      </c>
      <c r="B36" s="84">
        <v>75590344</v>
      </c>
      <c r="C36" s="84">
        <v>-8946529.8</v>
      </c>
      <c r="D36" s="84">
        <v>66643814.2</v>
      </c>
      <c r="E36" s="84">
        <v>8268534.41</v>
      </c>
      <c r="F36" s="84">
        <v>8268534.41</v>
      </c>
      <c r="G36" s="84">
        <f t="shared" si="6"/>
        <v>58375279.79000001</v>
      </c>
    </row>
    <row r="37" spans="1:7" ht="15">
      <c r="A37" s="21" t="s">
        <v>329</v>
      </c>
      <c r="B37" s="84">
        <v>136562483</v>
      </c>
      <c r="C37" s="84">
        <v>-13223603.84</v>
      </c>
      <c r="D37" s="84">
        <v>123338879.16</v>
      </c>
      <c r="E37" s="84">
        <v>20747851.13</v>
      </c>
      <c r="F37" s="84">
        <v>16414442.24</v>
      </c>
      <c r="G37" s="84">
        <f t="shared" si="6"/>
        <v>102591028.03</v>
      </c>
    </row>
    <row r="38" spans="1:7" ht="15">
      <c r="A38" s="20" t="s">
        <v>330</v>
      </c>
      <c r="B38" s="84">
        <f aca="true" t="shared" si="7" ref="B38:G38">SUM(B39:B47)</f>
        <v>3807854993</v>
      </c>
      <c r="C38" s="84">
        <f t="shared" si="7"/>
        <v>226508126.95000002</v>
      </c>
      <c r="D38" s="84">
        <f t="shared" si="7"/>
        <v>4034363119.9500003</v>
      </c>
      <c r="E38" s="84">
        <f t="shared" si="7"/>
        <v>1053212509.5899999</v>
      </c>
      <c r="F38" s="84">
        <f t="shared" si="7"/>
        <v>1052273330.4799999</v>
      </c>
      <c r="G38" s="84">
        <f t="shared" si="7"/>
        <v>2981150610.3600006</v>
      </c>
    </row>
    <row r="39" spans="1:7" ht="15">
      <c r="A39" s="21" t="s">
        <v>331</v>
      </c>
      <c r="B39" s="84">
        <v>996368321</v>
      </c>
      <c r="C39" s="84">
        <v>98163621.71</v>
      </c>
      <c r="D39" s="84">
        <v>1094531942.71</v>
      </c>
      <c r="E39" s="84">
        <v>379220666.65</v>
      </c>
      <c r="F39" s="84">
        <v>379220666.65</v>
      </c>
      <c r="G39" s="84">
        <f>D39-E39</f>
        <v>715311276.0600001</v>
      </c>
    </row>
    <row r="40" spans="1:7" ht="15">
      <c r="A40" s="21" t="s">
        <v>332</v>
      </c>
      <c r="B40" s="84">
        <v>2384543870</v>
      </c>
      <c r="C40" s="84">
        <v>101960873.53</v>
      </c>
      <c r="D40" s="84">
        <v>2486504743.53</v>
      </c>
      <c r="E40" s="84">
        <v>569517644.28</v>
      </c>
      <c r="F40" s="84">
        <v>568578465.17</v>
      </c>
      <c r="G40" s="84">
        <f aca="true" t="shared" si="8" ref="G40:G47">D40-E40</f>
        <v>1916987099.2500002</v>
      </c>
    </row>
    <row r="41" spans="1:7" ht="15">
      <c r="A41" s="21" t="s">
        <v>333</v>
      </c>
      <c r="B41" s="84">
        <v>60000000</v>
      </c>
      <c r="C41" s="84">
        <v>0</v>
      </c>
      <c r="D41" s="84">
        <v>60000000</v>
      </c>
      <c r="E41" s="84">
        <v>0</v>
      </c>
      <c r="F41" s="84">
        <v>0</v>
      </c>
      <c r="G41" s="84">
        <f t="shared" si="8"/>
        <v>60000000</v>
      </c>
    </row>
    <row r="42" spans="1:7" ht="15">
      <c r="A42" s="21" t="s">
        <v>334</v>
      </c>
      <c r="B42" s="84">
        <v>318671806</v>
      </c>
      <c r="C42" s="84">
        <v>26383631.71</v>
      </c>
      <c r="D42" s="84">
        <v>345055437.71</v>
      </c>
      <c r="E42" s="84">
        <v>94396198.66</v>
      </c>
      <c r="F42" s="84">
        <v>94396198.66</v>
      </c>
      <c r="G42" s="84">
        <f t="shared" si="8"/>
        <v>250659239.04999998</v>
      </c>
    </row>
    <row r="43" spans="1:7" ht="15">
      <c r="A43" s="21" t="s">
        <v>335</v>
      </c>
      <c r="B43" s="84">
        <v>0</v>
      </c>
      <c r="C43" s="84">
        <v>0</v>
      </c>
      <c r="D43" s="84">
        <v>0</v>
      </c>
      <c r="E43" s="84">
        <v>0</v>
      </c>
      <c r="F43" s="84">
        <v>0</v>
      </c>
      <c r="G43" s="84">
        <f t="shared" si="8"/>
        <v>0</v>
      </c>
    </row>
    <row r="44" spans="1:7" ht="15">
      <c r="A44" s="21" t="s">
        <v>336</v>
      </c>
      <c r="B44" s="84">
        <v>47151000</v>
      </c>
      <c r="C44" s="84">
        <v>0</v>
      </c>
      <c r="D44" s="84">
        <v>47151000</v>
      </c>
      <c r="E44" s="84">
        <v>10078000</v>
      </c>
      <c r="F44" s="84">
        <v>10078000</v>
      </c>
      <c r="G44" s="84">
        <f t="shared" si="8"/>
        <v>37073000</v>
      </c>
    </row>
    <row r="45" spans="1:7" ht="15">
      <c r="A45" s="21" t="s">
        <v>337</v>
      </c>
      <c r="B45" s="84">
        <v>1119996</v>
      </c>
      <c r="C45" s="84">
        <v>0</v>
      </c>
      <c r="D45" s="84">
        <v>1119996</v>
      </c>
      <c r="E45" s="84">
        <v>0</v>
      </c>
      <c r="F45" s="84">
        <v>0</v>
      </c>
      <c r="G45" s="84">
        <f t="shared" si="8"/>
        <v>1119996</v>
      </c>
    </row>
    <row r="46" spans="1:7" ht="15">
      <c r="A46" s="21" t="s">
        <v>338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84">
        <f t="shared" si="8"/>
        <v>0</v>
      </c>
    </row>
    <row r="47" spans="1:7" ht="15">
      <c r="A47" s="21" t="s">
        <v>339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4">
        <f t="shared" si="8"/>
        <v>0</v>
      </c>
    </row>
    <row r="48" spans="1:7" ht="15">
      <c r="A48" s="20" t="s">
        <v>340</v>
      </c>
      <c r="B48" s="84">
        <f aca="true" t="shared" si="9" ref="B48:G48">SUM(B49:B57)</f>
        <v>6755129</v>
      </c>
      <c r="C48" s="84">
        <f t="shared" si="9"/>
        <v>8887279.56</v>
      </c>
      <c r="D48" s="84">
        <f t="shared" si="9"/>
        <v>15642408.56</v>
      </c>
      <c r="E48" s="84">
        <f t="shared" si="9"/>
        <v>778646.14</v>
      </c>
      <c r="F48" s="84">
        <f t="shared" si="9"/>
        <v>778646.14</v>
      </c>
      <c r="G48" s="84">
        <f t="shared" si="9"/>
        <v>14863762.420000002</v>
      </c>
    </row>
    <row r="49" spans="1:7" ht="15">
      <c r="A49" s="21" t="s">
        <v>341</v>
      </c>
      <c r="B49" s="84">
        <v>2561029</v>
      </c>
      <c r="C49" s="84">
        <v>-98097.86</v>
      </c>
      <c r="D49" s="84">
        <v>2462931.14</v>
      </c>
      <c r="E49" s="84">
        <v>95838.68</v>
      </c>
      <c r="F49" s="84">
        <v>95838.68</v>
      </c>
      <c r="G49" s="84">
        <f>D49-E49</f>
        <v>2367092.46</v>
      </c>
    </row>
    <row r="50" spans="1:7" ht="15">
      <c r="A50" s="21" t="s">
        <v>342</v>
      </c>
      <c r="B50" s="84">
        <v>30000</v>
      </c>
      <c r="C50" s="84">
        <v>188130</v>
      </c>
      <c r="D50" s="84">
        <v>218130</v>
      </c>
      <c r="E50" s="84">
        <v>0</v>
      </c>
      <c r="F50" s="84">
        <v>0</v>
      </c>
      <c r="G50" s="84">
        <f aca="true" t="shared" si="10" ref="G50:G57">D50-E50</f>
        <v>218130</v>
      </c>
    </row>
    <row r="51" spans="1:7" ht="15">
      <c r="A51" s="21" t="s">
        <v>343</v>
      </c>
      <c r="B51" s="84">
        <v>0</v>
      </c>
      <c r="C51" s="84">
        <v>0</v>
      </c>
      <c r="D51" s="84">
        <v>0</v>
      </c>
      <c r="E51" s="84">
        <v>0</v>
      </c>
      <c r="F51" s="84">
        <v>0</v>
      </c>
      <c r="G51" s="84">
        <f t="shared" si="10"/>
        <v>0</v>
      </c>
    </row>
    <row r="52" spans="1:7" ht="15">
      <c r="A52" s="21" t="s">
        <v>344</v>
      </c>
      <c r="B52" s="84">
        <v>3820000</v>
      </c>
      <c r="C52" s="84">
        <v>7113818.95</v>
      </c>
      <c r="D52" s="84">
        <v>10933818.95</v>
      </c>
      <c r="E52" s="84">
        <v>226672.95</v>
      </c>
      <c r="F52" s="84">
        <v>226672.95</v>
      </c>
      <c r="G52" s="84">
        <f t="shared" si="10"/>
        <v>10707146</v>
      </c>
    </row>
    <row r="53" spans="1:7" ht="15">
      <c r="A53" s="21" t="s">
        <v>345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f t="shared" si="10"/>
        <v>0</v>
      </c>
    </row>
    <row r="54" spans="1:7" ht="15">
      <c r="A54" s="21" t="s">
        <v>346</v>
      </c>
      <c r="B54" s="84">
        <v>0</v>
      </c>
      <c r="C54" s="84">
        <v>666520</v>
      </c>
      <c r="D54" s="84">
        <v>666520</v>
      </c>
      <c r="E54" s="84">
        <v>0</v>
      </c>
      <c r="F54" s="84">
        <v>0</v>
      </c>
      <c r="G54" s="84">
        <f t="shared" si="10"/>
        <v>666520</v>
      </c>
    </row>
    <row r="55" spans="1:7" ht="15">
      <c r="A55" s="21" t="s">
        <v>347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f t="shared" si="10"/>
        <v>0</v>
      </c>
    </row>
    <row r="56" spans="1:7" ht="15">
      <c r="A56" s="21" t="s">
        <v>348</v>
      </c>
      <c r="B56" s="84">
        <v>0</v>
      </c>
      <c r="C56" s="84">
        <v>0</v>
      </c>
      <c r="D56" s="84">
        <v>0</v>
      </c>
      <c r="E56" s="84">
        <v>0</v>
      </c>
      <c r="F56" s="84">
        <v>0</v>
      </c>
      <c r="G56" s="84">
        <f t="shared" si="10"/>
        <v>0</v>
      </c>
    </row>
    <row r="57" spans="1:7" ht="15">
      <c r="A57" s="21" t="s">
        <v>349</v>
      </c>
      <c r="B57" s="84">
        <v>344100</v>
      </c>
      <c r="C57" s="84">
        <v>1016908.47</v>
      </c>
      <c r="D57" s="84">
        <v>1361008.47</v>
      </c>
      <c r="E57" s="84">
        <v>456134.51</v>
      </c>
      <c r="F57" s="84">
        <v>456134.51</v>
      </c>
      <c r="G57" s="84">
        <f t="shared" si="10"/>
        <v>904873.96</v>
      </c>
    </row>
    <row r="58" spans="1:7" ht="15">
      <c r="A58" s="20" t="s">
        <v>350</v>
      </c>
      <c r="B58" s="84">
        <f aca="true" t="shared" si="11" ref="B58:G58">SUM(B59:B61)</f>
        <v>42624092</v>
      </c>
      <c r="C58" s="84">
        <f t="shared" si="11"/>
        <v>227836067.4</v>
      </c>
      <c r="D58" s="84">
        <f t="shared" si="11"/>
        <v>270460159.40000004</v>
      </c>
      <c r="E58" s="84">
        <f t="shared" si="11"/>
        <v>7898027.21</v>
      </c>
      <c r="F58" s="84">
        <f t="shared" si="11"/>
        <v>7898027.21</v>
      </c>
      <c r="G58" s="84">
        <f t="shared" si="11"/>
        <v>262562132.19000003</v>
      </c>
    </row>
    <row r="59" spans="1:7" ht="15">
      <c r="A59" s="21" t="s">
        <v>351</v>
      </c>
      <c r="B59" s="84">
        <v>42624092</v>
      </c>
      <c r="C59" s="84">
        <v>227454138.36</v>
      </c>
      <c r="D59" s="84">
        <v>270078230.36</v>
      </c>
      <c r="E59" s="84">
        <v>7516098.17</v>
      </c>
      <c r="F59" s="84">
        <v>7516098.17</v>
      </c>
      <c r="G59" s="84">
        <f>D59-E59</f>
        <v>262562132.19000003</v>
      </c>
    </row>
    <row r="60" spans="1:7" ht="15">
      <c r="A60" s="21" t="s">
        <v>352</v>
      </c>
      <c r="B60" s="84">
        <v>0</v>
      </c>
      <c r="C60" s="84">
        <v>381929.04</v>
      </c>
      <c r="D60" s="84">
        <v>381929.04</v>
      </c>
      <c r="E60" s="84">
        <v>381929.04</v>
      </c>
      <c r="F60" s="84">
        <v>381929.04</v>
      </c>
      <c r="G60" s="84">
        <f>D60-E60</f>
        <v>0</v>
      </c>
    </row>
    <row r="61" spans="1:7" ht="15">
      <c r="A61" s="21" t="s">
        <v>353</v>
      </c>
      <c r="B61" s="84">
        <v>0</v>
      </c>
      <c r="C61" s="84">
        <v>0</v>
      </c>
      <c r="D61" s="84">
        <v>0</v>
      </c>
      <c r="E61" s="84">
        <v>0</v>
      </c>
      <c r="F61" s="84">
        <v>0</v>
      </c>
      <c r="G61" s="84">
        <f>D61-E61</f>
        <v>0</v>
      </c>
    </row>
    <row r="62" spans="1:7" ht="15">
      <c r="A62" s="20" t="s">
        <v>354</v>
      </c>
      <c r="B62" s="84">
        <f aca="true" t="shared" si="12" ref="B62:G62">SUM(B63:B67,B69:B70)</f>
        <v>13488631</v>
      </c>
      <c r="C62" s="84">
        <f t="shared" si="12"/>
        <v>75172601.91</v>
      </c>
      <c r="D62" s="84">
        <f t="shared" si="12"/>
        <v>88661232.91</v>
      </c>
      <c r="E62" s="84">
        <f t="shared" si="12"/>
        <v>77483314.53</v>
      </c>
      <c r="F62" s="84">
        <f t="shared" si="12"/>
        <v>77483314.53</v>
      </c>
      <c r="G62" s="84">
        <f t="shared" si="12"/>
        <v>11177918.38</v>
      </c>
    </row>
    <row r="63" spans="1:7" ht="15">
      <c r="A63" s="21" t="s">
        <v>355</v>
      </c>
      <c r="B63" s="124">
        <v>0</v>
      </c>
      <c r="C63" s="124">
        <v>0</v>
      </c>
      <c r="D63" s="124">
        <v>0</v>
      </c>
      <c r="E63" s="124">
        <v>0</v>
      </c>
      <c r="F63" s="124">
        <v>0</v>
      </c>
      <c r="G63" s="84">
        <f>D63-E63</f>
        <v>0</v>
      </c>
    </row>
    <row r="64" spans="1:7" ht="15">
      <c r="A64" s="21" t="s">
        <v>356</v>
      </c>
      <c r="B64" s="124">
        <v>0</v>
      </c>
      <c r="C64" s="124">
        <v>0</v>
      </c>
      <c r="D64" s="124">
        <v>0</v>
      </c>
      <c r="E64" s="124">
        <v>0</v>
      </c>
      <c r="F64" s="124">
        <v>0</v>
      </c>
      <c r="G64" s="84">
        <f aca="true" t="shared" si="13" ref="G64:G70">D64-E64</f>
        <v>0</v>
      </c>
    </row>
    <row r="65" spans="1:7" ht="15">
      <c r="A65" s="21" t="s">
        <v>357</v>
      </c>
      <c r="B65" s="124">
        <v>0</v>
      </c>
      <c r="C65" s="124">
        <v>0</v>
      </c>
      <c r="D65" s="124">
        <v>0</v>
      </c>
      <c r="E65" s="124">
        <v>0</v>
      </c>
      <c r="F65" s="124">
        <v>0</v>
      </c>
      <c r="G65" s="84">
        <f t="shared" si="13"/>
        <v>0</v>
      </c>
    </row>
    <row r="66" spans="1:7" ht="15">
      <c r="A66" s="21" t="s">
        <v>358</v>
      </c>
      <c r="B66" s="124">
        <v>0</v>
      </c>
      <c r="C66" s="124">
        <v>0</v>
      </c>
      <c r="D66" s="124">
        <v>0</v>
      </c>
      <c r="E66" s="124">
        <v>0</v>
      </c>
      <c r="F66" s="124">
        <v>0</v>
      </c>
      <c r="G66" s="84">
        <f t="shared" si="13"/>
        <v>0</v>
      </c>
    </row>
    <row r="67" spans="1:7" ht="15">
      <c r="A67" s="21" t="s">
        <v>359</v>
      </c>
      <c r="B67" s="152">
        <v>0</v>
      </c>
      <c r="C67" s="152">
        <v>77658830.03</v>
      </c>
      <c r="D67" s="152">
        <v>77658830.03</v>
      </c>
      <c r="E67" s="152">
        <v>77483314.53</v>
      </c>
      <c r="F67" s="152">
        <v>77483314.53</v>
      </c>
      <c r="G67" s="153">
        <f t="shared" si="13"/>
        <v>175515.5</v>
      </c>
    </row>
    <row r="68" spans="1:7" ht="15">
      <c r="A68" s="21" t="s">
        <v>360</v>
      </c>
      <c r="B68" s="152"/>
      <c r="C68" s="152"/>
      <c r="D68" s="152"/>
      <c r="E68" s="152"/>
      <c r="F68" s="152"/>
      <c r="G68" s="153"/>
    </row>
    <row r="69" spans="1:7" ht="15">
      <c r="A69" s="21" t="s">
        <v>361</v>
      </c>
      <c r="B69" s="124">
        <v>0</v>
      </c>
      <c r="C69" s="124">
        <v>0</v>
      </c>
      <c r="D69" s="124">
        <v>0</v>
      </c>
      <c r="E69" s="124">
        <v>0</v>
      </c>
      <c r="F69" s="124">
        <v>0</v>
      </c>
      <c r="G69" s="84">
        <f t="shared" si="13"/>
        <v>0</v>
      </c>
    </row>
    <row r="70" spans="1:7" ht="15">
      <c r="A70" s="21" t="s">
        <v>362</v>
      </c>
      <c r="B70" s="84">
        <v>13488631</v>
      </c>
      <c r="C70" s="84">
        <v>-2486228.12</v>
      </c>
      <c r="D70" s="84">
        <v>11002402.88</v>
      </c>
      <c r="E70" s="84">
        <v>0</v>
      </c>
      <c r="F70" s="84">
        <v>0</v>
      </c>
      <c r="G70" s="84">
        <f t="shared" si="13"/>
        <v>11002402.88</v>
      </c>
    </row>
    <row r="71" spans="1:7" ht="15">
      <c r="A71" s="20" t="s">
        <v>363</v>
      </c>
      <c r="B71" s="84">
        <f aca="true" t="shared" si="14" ref="B71:G71">SUM(B72:B74)</f>
        <v>2805849912</v>
      </c>
      <c r="C71" s="84">
        <f t="shared" si="14"/>
        <v>120351337.85000001</v>
      </c>
      <c r="D71" s="84">
        <f t="shared" si="14"/>
        <v>2926201249.8500004</v>
      </c>
      <c r="E71" s="84">
        <f t="shared" si="14"/>
        <v>799439753</v>
      </c>
      <c r="F71" s="84">
        <f t="shared" si="14"/>
        <v>799439753</v>
      </c>
      <c r="G71" s="84">
        <f t="shared" si="14"/>
        <v>2126761496.8500004</v>
      </c>
    </row>
    <row r="72" spans="1:7" ht="15">
      <c r="A72" s="21" t="s">
        <v>364</v>
      </c>
      <c r="B72" s="84">
        <v>2447813106</v>
      </c>
      <c r="C72" s="84">
        <v>-8197938.49</v>
      </c>
      <c r="D72" s="84">
        <v>2439615167.51</v>
      </c>
      <c r="E72" s="84">
        <v>629392976.81</v>
      </c>
      <c r="F72" s="84">
        <v>629392976.81</v>
      </c>
      <c r="G72" s="84">
        <f>D72-E72</f>
        <v>1810222190.7000003</v>
      </c>
    </row>
    <row r="73" spans="1:7" ht="15">
      <c r="A73" s="21" t="s">
        <v>365</v>
      </c>
      <c r="B73" s="84">
        <v>80071226</v>
      </c>
      <c r="C73" s="84">
        <v>5784386</v>
      </c>
      <c r="D73" s="84">
        <v>85855612</v>
      </c>
      <c r="E73" s="84">
        <v>24677792</v>
      </c>
      <c r="F73" s="84">
        <v>24677792</v>
      </c>
      <c r="G73" s="84">
        <f>D73-E73</f>
        <v>61177820</v>
      </c>
    </row>
    <row r="74" spans="1:7" ht="15">
      <c r="A74" s="21" t="s">
        <v>366</v>
      </c>
      <c r="B74" s="84">
        <v>277965580</v>
      </c>
      <c r="C74" s="84">
        <v>122764890.34</v>
      </c>
      <c r="D74" s="84">
        <v>400730470.34</v>
      </c>
      <c r="E74" s="84">
        <v>145368984.19</v>
      </c>
      <c r="F74" s="84">
        <v>145368984.19</v>
      </c>
      <c r="G74" s="84">
        <f>D74-E74</f>
        <v>255361486.14999998</v>
      </c>
    </row>
    <row r="75" spans="1:7" ht="15">
      <c r="A75" s="20" t="s">
        <v>367</v>
      </c>
      <c r="B75" s="84">
        <f aca="true" t="shared" si="15" ref="B75:G75">SUM(B76:B82)</f>
        <v>276180277</v>
      </c>
      <c r="C75" s="84">
        <f t="shared" si="15"/>
        <v>0</v>
      </c>
      <c r="D75" s="84">
        <f t="shared" si="15"/>
        <v>276180277</v>
      </c>
      <c r="E75" s="84">
        <f t="shared" si="15"/>
        <v>51932404.33</v>
      </c>
      <c r="F75" s="84">
        <f t="shared" si="15"/>
        <v>51932404.33</v>
      </c>
      <c r="G75" s="84">
        <f t="shared" si="15"/>
        <v>224247872.67000002</v>
      </c>
    </row>
    <row r="76" spans="1:7" ht="15">
      <c r="A76" s="21" t="s">
        <v>368</v>
      </c>
      <c r="B76" s="84">
        <v>62962879</v>
      </c>
      <c r="C76" s="84">
        <v>0</v>
      </c>
      <c r="D76" s="84">
        <v>62962879</v>
      </c>
      <c r="E76" s="84">
        <v>10170801.34</v>
      </c>
      <c r="F76" s="84">
        <v>10170801.34</v>
      </c>
      <c r="G76" s="84">
        <f>D76-E76</f>
        <v>52792077.66</v>
      </c>
    </row>
    <row r="77" spans="1:7" ht="15">
      <c r="A77" s="21" t="s">
        <v>369</v>
      </c>
      <c r="B77" s="84">
        <v>196687506</v>
      </c>
      <c r="C77" s="84">
        <v>0</v>
      </c>
      <c r="D77" s="84">
        <v>196687506</v>
      </c>
      <c r="E77" s="84">
        <v>38162978.13</v>
      </c>
      <c r="F77" s="84">
        <v>38162978.13</v>
      </c>
      <c r="G77" s="84">
        <f aca="true" t="shared" si="16" ref="G77:G82">D77-E77</f>
        <v>158524527.87</v>
      </c>
    </row>
    <row r="78" spans="1:7" ht="15">
      <c r="A78" s="21" t="s">
        <v>370</v>
      </c>
      <c r="B78" s="84">
        <v>0</v>
      </c>
      <c r="C78" s="84">
        <v>0</v>
      </c>
      <c r="D78" s="84">
        <v>0</v>
      </c>
      <c r="E78" s="84">
        <v>0</v>
      </c>
      <c r="F78" s="84">
        <v>0</v>
      </c>
      <c r="G78" s="84">
        <f t="shared" si="16"/>
        <v>0</v>
      </c>
    </row>
    <row r="79" spans="1:7" ht="15">
      <c r="A79" s="21" t="s">
        <v>371</v>
      </c>
      <c r="B79" s="84">
        <v>0</v>
      </c>
      <c r="C79" s="84">
        <v>0</v>
      </c>
      <c r="D79" s="84">
        <v>0</v>
      </c>
      <c r="E79" s="84">
        <v>0</v>
      </c>
      <c r="F79" s="84">
        <v>0</v>
      </c>
      <c r="G79" s="84">
        <f t="shared" si="16"/>
        <v>0</v>
      </c>
    </row>
    <row r="80" spans="1:7" ht="15">
      <c r="A80" s="21" t="s">
        <v>372</v>
      </c>
      <c r="B80" s="84">
        <v>0</v>
      </c>
      <c r="C80" s="84">
        <v>0</v>
      </c>
      <c r="D80" s="84">
        <v>0</v>
      </c>
      <c r="E80" s="84">
        <v>0</v>
      </c>
      <c r="F80" s="84">
        <v>0</v>
      </c>
      <c r="G80" s="84">
        <f t="shared" si="16"/>
        <v>0</v>
      </c>
    </row>
    <row r="81" spans="1:7" ht="15">
      <c r="A81" s="21" t="s">
        <v>373</v>
      </c>
      <c r="B81" s="84">
        <v>0</v>
      </c>
      <c r="C81" s="84">
        <v>0</v>
      </c>
      <c r="D81" s="84">
        <v>0</v>
      </c>
      <c r="E81" s="84">
        <v>0</v>
      </c>
      <c r="F81" s="84">
        <v>0</v>
      </c>
      <c r="G81" s="84">
        <f t="shared" si="16"/>
        <v>0</v>
      </c>
    </row>
    <row r="82" spans="1:7" ht="15">
      <c r="A82" s="21" t="s">
        <v>374</v>
      </c>
      <c r="B82" s="84">
        <v>16529892</v>
      </c>
      <c r="C82" s="84">
        <v>0</v>
      </c>
      <c r="D82" s="84">
        <v>16529892</v>
      </c>
      <c r="E82" s="84">
        <v>3598624.86</v>
      </c>
      <c r="F82" s="84">
        <v>3598624.86</v>
      </c>
      <c r="G82" s="84">
        <f t="shared" si="16"/>
        <v>12931267.14</v>
      </c>
    </row>
    <row r="83" spans="1:7" ht="15">
      <c r="A83" s="22"/>
      <c r="B83" s="85"/>
      <c r="C83" s="85"/>
      <c r="D83" s="85"/>
      <c r="E83" s="85"/>
      <c r="F83" s="85"/>
      <c r="G83" s="85"/>
    </row>
    <row r="84" spans="1:7" ht="15">
      <c r="A84" s="23" t="s">
        <v>375</v>
      </c>
      <c r="B84" s="86">
        <f aca="true" t="shared" si="17" ref="B84:G84">SUM(B85,B93,B103,B113,B123,B133,B137,B146,B150)</f>
        <v>10857113497</v>
      </c>
      <c r="C84" s="86">
        <f t="shared" si="17"/>
        <v>716338570.04</v>
      </c>
      <c r="D84" s="86">
        <f t="shared" si="17"/>
        <v>11573452067.04</v>
      </c>
      <c r="E84" s="86">
        <f t="shared" si="17"/>
        <v>2473320012.3300004</v>
      </c>
      <c r="F84" s="86">
        <f t="shared" si="17"/>
        <v>2473320012.3300004</v>
      </c>
      <c r="G84" s="86">
        <f t="shared" si="17"/>
        <v>9100132054.710001</v>
      </c>
    </row>
    <row r="85" spans="1:7" ht="15">
      <c r="A85" s="20" t="s">
        <v>302</v>
      </c>
      <c r="B85" s="84">
        <f aca="true" t="shared" si="18" ref="B85:G85">SUM(B86:B92)</f>
        <v>4859790029</v>
      </c>
      <c r="C85" s="84">
        <f t="shared" si="18"/>
        <v>0</v>
      </c>
      <c r="D85" s="84">
        <f t="shared" si="18"/>
        <v>4859790029</v>
      </c>
      <c r="E85" s="84">
        <f t="shared" si="18"/>
        <v>1017789399.44</v>
      </c>
      <c r="F85" s="84">
        <f t="shared" si="18"/>
        <v>1017789399.44</v>
      </c>
      <c r="G85" s="84">
        <f t="shared" si="18"/>
        <v>3842000629.5600004</v>
      </c>
    </row>
    <row r="86" spans="1:7" ht="15">
      <c r="A86" s="21" t="s">
        <v>303</v>
      </c>
      <c r="B86" s="84">
        <v>2907463816</v>
      </c>
      <c r="C86" s="84">
        <v>-20472429</v>
      </c>
      <c r="D86" s="84">
        <v>2886991387</v>
      </c>
      <c r="E86" s="84">
        <v>596762337.99</v>
      </c>
      <c r="F86" s="84">
        <v>596762337.99</v>
      </c>
      <c r="G86" s="84">
        <f>D86-E86</f>
        <v>2290229049.01</v>
      </c>
    </row>
    <row r="87" spans="1:7" ht="15">
      <c r="A87" s="21" t="s">
        <v>304</v>
      </c>
      <c r="B87" s="84">
        <v>7758185</v>
      </c>
      <c r="C87" s="84">
        <v>-496376</v>
      </c>
      <c r="D87" s="84">
        <v>7261809</v>
      </c>
      <c r="E87" s="84">
        <v>836916.12</v>
      </c>
      <c r="F87" s="84">
        <v>836916.12</v>
      </c>
      <c r="G87" s="84">
        <f aca="true" t="shared" si="19" ref="G87:G92">D87-E87</f>
        <v>6424892.88</v>
      </c>
    </row>
    <row r="88" spans="1:7" ht="15">
      <c r="A88" s="21" t="s">
        <v>305</v>
      </c>
      <c r="B88" s="84">
        <v>935487175</v>
      </c>
      <c r="C88" s="84">
        <v>17182107</v>
      </c>
      <c r="D88" s="84">
        <v>952669282</v>
      </c>
      <c r="E88" s="84">
        <v>248939373.56</v>
      </c>
      <c r="F88" s="84">
        <v>248939373.56</v>
      </c>
      <c r="G88" s="84">
        <f t="shared" si="19"/>
        <v>703729908.44</v>
      </c>
    </row>
    <row r="89" spans="1:7" ht="15">
      <c r="A89" s="21" t="s">
        <v>306</v>
      </c>
      <c r="B89" s="84">
        <v>442684020</v>
      </c>
      <c r="C89" s="84">
        <v>-17403754</v>
      </c>
      <c r="D89" s="84">
        <v>425280266</v>
      </c>
      <c r="E89" s="84">
        <v>57271928.31</v>
      </c>
      <c r="F89" s="84">
        <v>57271928.31</v>
      </c>
      <c r="G89" s="84">
        <f t="shared" si="19"/>
        <v>368008337.69</v>
      </c>
    </row>
    <row r="90" spans="1:7" ht="15">
      <c r="A90" s="21" t="s">
        <v>307</v>
      </c>
      <c r="B90" s="84">
        <v>72543319</v>
      </c>
      <c r="C90" s="84">
        <v>19275397</v>
      </c>
      <c r="D90" s="84">
        <v>91818716</v>
      </c>
      <c r="E90" s="84">
        <v>40554747.47</v>
      </c>
      <c r="F90" s="84">
        <v>40554747.47</v>
      </c>
      <c r="G90" s="84">
        <f t="shared" si="19"/>
        <v>51263968.53</v>
      </c>
    </row>
    <row r="91" spans="1:7" ht="15">
      <c r="A91" s="21" t="s">
        <v>308</v>
      </c>
      <c r="B91" s="84">
        <v>0</v>
      </c>
      <c r="C91" s="84">
        <v>0</v>
      </c>
      <c r="D91" s="84">
        <v>0</v>
      </c>
      <c r="E91" s="84">
        <v>0</v>
      </c>
      <c r="F91" s="84">
        <v>0</v>
      </c>
      <c r="G91" s="84">
        <f t="shared" si="19"/>
        <v>0</v>
      </c>
    </row>
    <row r="92" spans="1:7" ht="15">
      <c r="A92" s="21" t="s">
        <v>309</v>
      </c>
      <c r="B92" s="84">
        <v>493853514</v>
      </c>
      <c r="C92" s="84">
        <v>1915055</v>
      </c>
      <c r="D92" s="84">
        <v>495768569</v>
      </c>
      <c r="E92" s="84">
        <v>73424095.99</v>
      </c>
      <c r="F92" s="84">
        <v>73424095.99</v>
      </c>
      <c r="G92" s="84">
        <f t="shared" si="19"/>
        <v>422344473.01</v>
      </c>
    </row>
    <row r="93" spans="1:7" ht="15">
      <c r="A93" s="20" t="s">
        <v>310</v>
      </c>
      <c r="B93" s="84">
        <f aca="true" t="shared" si="20" ref="B93:G93">SUM(B94:B102)</f>
        <v>55783843</v>
      </c>
      <c r="C93" s="84">
        <f t="shared" si="20"/>
        <v>14023360.51</v>
      </c>
      <c r="D93" s="84">
        <f t="shared" si="20"/>
        <v>69807203.51</v>
      </c>
      <c r="E93" s="84">
        <f t="shared" si="20"/>
        <v>7635694.509999999</v>
      </c>
      <c r="F93" s="84">
        <f t="shared" si="20"/>
        <v>7635694.509999999</v>
      </c>
      <c r="G93" s="84">
        <f t="shared" si="20"/>
        <v>62171509</v>
      </c>
    </row>
    <row r="94" spans="1:7" ht="15">
      <c r="A94" s="21" t="s">
        <v>311</v>
      </c>
      <c r="B94" s="84">
        <v>6717683</v>
      </c>
      <c r="C94" s="84">
        <v>-407890.63</v>
      </c>
      <c r="D94" s="84">
        <v>6309792.37</v>
      </c>
      <c r="E94" s="84">
        <v>39179.37</v>
      </c>
      <c r="F94" s="84">
        <v>39179.37</v>
      </c>
      <c r="G94" s="84">
        <f>D94-E94</f>
        <v>6270613</v>
      </c>
    </row>
    <row r="95" spans="1:7" ht="15">
      <c r="A95" s="21" t="s">
        <v>312</v>
      </c>
      <c r="B95" s="84">
        <v>9918843</v>
      </c>
      <c r="C95" s="84">
        <v>1215425.63</v>
      </c>
      <c r="D95" s="84">
        <v>11134268.63</v>
      </c>
      <c r="E95" s="84">
        <v>734074.63</v>
      </c>
      <c r="F95" s="84">
        <v>734074.63</v>
      </c>
      <c r="G95" s="84">
        <f aca="true" t="shared" si="21" ref="G95:G102">D95-E95</f>
        <v>10400194</v>
      </c>
    </row>
    <row r="96" spans="1:7" ht="15">
      <c r="A96" s="21" t="s">
        <v>313</v>
      </c>
      <c r="B96" s="84">
        <v>0</v>
      </c>
      <c r="C96" s="84">
        <v>796576.2</v>
      </c>
      <c r="D96" s="84">
        <v>796576.2</v>
      </c>
      <c r="E96" s="84">
        <v>0</v>
      </c>
      <c r="F96" s="84">
        <v>0</v>
      </c>
      <c r="G96" s="84">
        <f t="shared" si="21"/>
        <v>796576.2</v>
      </c>
    </row>
    <row r="97" spans="1:7" ht="15">
      <c r="A97" s="21" t="s">
        <v>314</v>
      </c>
      <c r="B97" s="84">
        <v>1012026</v>
      </c>
      <c r="C97" s="84">
        <v>515787</v>
      </c>
      <c r="D97" s="84">
        <v>1527813</v>
      </c>
      <c r="E97" s="84">
        <v>0</v>
      </c>
      <c r="F97" s="84">
        <v>0</v>
      </c>
      <c r="G97" s="84">
        <f t="shared" si="21"/>
        <v>1527813</v>
      </c>
    </row>
    <row r="98" spans="1:7" ht="15">
      <c r="A98" s="24" t="s">
        <v>315</v>
      </c>
      <c r="B98" s="84">
        <v>2448137</v>
      </c>
      <c r="C98" s="84">
        <v>3361342.96</v>
      </c>
      <c r="D98" s="84">
        <v>5809479.96</v>
      </c>
      <c r="E98" s="84">
        <v>2238342.96</v>
      </c>
      <c r="F98" s="84">
        <v>2238342.96</v>
      </c>
      <c r="G98" s="84">
        <f t="shared" si="21"/>
        <v>3571137</v>
      </c>
    </row>
    <row r="99" spans="1:7" ht="15">
      <c r="A99" s="21" t="s">
        <v>316</v>
      </c>
      <c r="B99" s="84">
        <v>8269067</v>
      </c>
      <c r="C99" s="84">
        <v>1130195.66</v>
      </c>
      <c r="D99" s="84">
        <v>9399262.66</v>
      </c>
      <c r="E99" s="84">
        <v>1262.86</v>
      </c>
      <c r="F99" s="84">
        <v>1262.86</v>
      </c>
      <c r="G99" s="84">
        <f t="shared" si="21"/>
        <v>9397999.8</v>
      </c>
    </row>
    <row r="100" spans="1:7" ht="15">
      <c r="A100" s="21" t="s">
        <v>317</v>
      </c>
      <c r="B100" s="84">
        <v>18836720</v>
      </c>
      <c r="C100" s="84">
        <v>8160197.3</v>
      </c>
      <c r="D100" s="84">
        <v>26996917.3</v>
      </c>
      <c r="E100" s="84">
        <v>3180816.3</v>
      </c>
      <c r="F100" s="84">
        <v>3180816.3</v>
      </c>
      <c r="G100" s="84">
        <f t="shared" si="21"/>
        <v>23816101</v>
      </c>
    </row>
    <row r="101" spans="1:7" ht="15">
      <c r="A101" s="21" t="s">
        <v>318</v>
      </c>
      <c r="B101" s="84">
        <v>2787600</v>
      </c>
      <c r="C101" s="84">
        <v>915448.94</v>
      </c>
      <c r="D101" s="84">
        <v>3703048.94</v>
      </c>
      <c r="E101" s="84">
        <v>1438068.94</v>
      </c>
      <c r="F101" s="84">
        <v>1438068.94</v>
      </c>
      <c r="G101" s="84">
        <f t="shared" si="21"/>
        <v>2264980</v>
      </c>
    </row>
    <row r="102" spans="1:7" ht="15">
      <c r="A102" s="21" t="s">
        <v>319</v>
      </c>
      <c r="B102" s="84">
        <v>5793767</v>
      </c>
      <c r="C102" s="84">
        <v>-1663722.55</v>
      </c>
      <c r="D102" s="84">
        <v>4130044.45</v>
      </c>
      <c r="E102" s="84">
        <v>3949.45</v>
      </c>
      <c r="F102" s="84">
        <v>3949.45</v>
      </c>
      <c r="G102" s="84">
        <f t="shared" si="21"/>
        <v>4126095</v>
      </c>
    </row>
    <row r="103" spans="1:7" ht="15">
      <c r="A103" s="20" t="s">
        <v>320</v>
      </c>
      <c r="B103" s="84">
        <f aca="true" t="shared" si="22" ref="B103:G103">SUM(B104:B112)</f>
        <v>296468874</v>
      </c>
      <c r="C103" s="84">
        <f t="shared" si="22"/>
        <v>-37918071.07</v>
      </c>
      <c r="D103" s="84">
        <f t="shared" si="22"/>
        <v>258550802.93</v>
      </c>
      <c r="E103" s="84">
        <f t="shared" si="22"/>
        <v>33640846.12</v>
      </c>
      <c r="F103" s="84">
        <f t="shared" si="22"/>
        <v>33640846.12</v>
      </c>
      <c r="G103" s="84">
        <f t="shared" si="22"/>
        <v>224909956.81</v>
      </c>
    </row>
    <row r="104" spans="1:7" ht="15">
      <c r="A104" s="21" t="s">
        <v>321</v>
      </c>
      <c r="B104" s="84">
        <v>96409040</v>
      </c>
      <c r="C104" s="84">
        <v>-9718194.24</v>
      </c>
      <c r="D104" s="84">
        <v>86690845.76</v>
      </c>
      <c r="E104" s="84">
        <v>5898591.42</v>
      </c>
      <c r="F104" s="84">
        <v>5898591.42</v>
      </c>
      <c r="G104" s="84">
        <f>D104-E104</f>
        <v>80792254.34</v>
      </c>
    </row>
    <row r="105" spans="1:7" ht="15">
      <c r="A105" s="21" t="s">
        <v>322</v>
      </c>
      <c r="B105" s="84">
        <v>9662118</v>
      </c>
      <c r="C105" s="84">
        <v>-386372.62</v>
      </c>
      <c r="D105" s="84">
        <v>9275745.38</v>
      </c>
      <c r="E105" s="84">
        <v>627462.26</v>
      </c>
      <c r="F105" s="84">
        <v>627462.26</v>
      </c>
      <c r="G105" s="84">
        <f aca="true" t="shared" si="23" ref="G105:G112">D105-E105</f>
        <v>8648283.120000001</v>
      </c>
    </row>
    <row r="106" spans="1:7" ht="15">
      <c r="A106" s="21" t="s">
        <v>323</v>
      </c>
      <c r="B106" s="84">
        <v>15996461</v>
      </c>
      <c r="C106" s="84">
        <v>2558056.32</v>
      </c>
      <c r="D106" s="84">
        <v>18554517.32</v>
      </c>
      <c r="E106" s="84">
        <v>494867.6</v>
      </c>
      <c r="F106" s="84">
        <v>494867.6</v>
      </c>
      <c r="G106" s="84">
        <f t="shared" si="23"/>
        <v>18059649.72</v>
      </c>
    </row>
    <row r="107" spans="1:7" ht="15">
      <c r="A107" s="21" t="s">
        <v>324</v>
      </c>
      <c r="B107" s="84">
        <v>467631</v>
      </c>
      <c r="C107" s="84">
        <v>826276.17</v>
      </c>
      <c r="D107" s="84">
        <v>1293907.17</v>
      </c>
      <c r="E107" s="84">
        <v>2480.17</v>
      </c>
      <c r="F107" s="84">
        <v>2480.17</v>
      </c>
      <c r="G107" s="84">
        <f t="shared" si="23"/>
        <v>1291427</v>
      </c>
    </row>
    <row r="108" spans="1:7" ht="15">
      <c r="A108" s="21" t="s">
        <v>325</v>
      </c>
      <c r="B108" s="84">
        <v>163636314</v>
      </c>
      <c r="C108" s="84">
        <v>-30387515.27</v>
      </c>
      <c r="D108" s="84">
        <v>133248798.73</v>
      </c>
      <c r="E108" s="84">
        <v>26513701.1</v>
      </c>
      <c r="F108" s="84">
        <v>26513701.1</v>
      </c>
      <c r="G108" s="84">
        <f t="shared" si="23"/>
        <v>106735097.63</v>
      </c>
    </row>
    <row r="109" spans="1:7" ht="15">
      <c r="A109" s="21" t="s">
        <v>326</v>
      </c>
      <c r="B109" s="84">
        <v>688345</v>
      </c>
      <c r="C109" s="84">
        <v>8504.84</v>
      </c>
      <c r="D109" s="84">
        <v>696849.84</v>
      </c>
      <c r="E109" s="84">
        <v>54340.84</v>
      </c>
      <c r="F109" s="84">
        <v>54340.84</v>
      </c>
      <c r="G109" s="84">
        <f t="shared" si="23"/>
        <v>642509</v>
      </c>
    </row>
    <row r="110" spans="1:7" ht="15">
      <c r="A110" s="21" t="s">
        <v>327</v>
      </c>
      <c r="B110" s="84">
        <v>3864348</v>
      </c>
      <c r="C110" s="84">
        <v>-343427.27</v>
      </c>
      <c r="D110" s="84">
        <v>3520920.73</v>
      </c>
      <c r="E110" s="84">
        <v>25042.73</v>
      </c>
      <c r="F110" s="84">
        <v>25042.73</v>
      </c>
      <c r="G110" s="84">
        <f t="shared" si="23"/>
        <v>3495878</v>
      </c>
    </row>
    <row r="111" spans="1:7" ht="15">
      <c r="A111" s="21" t="s">
        <v>328</v>
      </c>
      <c r="B111" s="84">
        <v>4776371</v>
      </c>
      <c r="C111" s="84">
        <v>-331821</v>
      </c>
      <c r="D111" s="84">
        <v>4444550</v>
      </c>
      <c r="E111" s="84">
        <v>24360</v>
      </c>
      <c r="F111" s="84">
        <v>24360</v>
      </c>
      <c r="G111" s="84">
        <f t="shared" si="23"/>
        <v>4420190</v>
      </c>
    </row>
    <row r="112" spans="1:7" ht="15">
      <c r="A112" s="21" t="s">
        <v>329</v>
      </c>
      <c r="B112" s="84">
        <v>968246</v>
      </c>
      <c r="C112" s="84">
        <v>-143578</v>
      </c>
      <c r="D112" s="84">
        <v>824668</v>
      </c>
      <c r="E112" s="84">
        <v>0</v>
      </c>
      <c r="F112" s="84">
        <v>0</v>
      </c>
      <c r="G112" s="84">
        <f t="shared" si="23"/>
        <v>824668</v>
      </c>
    </row>
    <row r="113" spans="1:7" ht="15">
      <c r="A113" s="20" t="s">
        <v>330</v>
      </c>
      <c r="B113" s="84">
        <f aca="true" t="shared" si="24" ref="B113:G113">SUM(B114:B122)</f>
        <v>3557329168</v>
      </c>
      <c r="C113" s="84">
        <f t="shared" si="24"/>
        <v>631426007.88</v>
      </c>
      <c r="D113" s="84">
        <f t="shared" si="24"/>
        <v>4188755175.88</v>
      </c>
      <c r="E113" s="84">
        <f t="shared" si="24"/>
        <v>940359318.59</v>
      </c>
      <c r="F113" s="84">
        <f t="shared" si="24"/>
        <v>940359318.59</v>
      </c>
      <c r="G113" s="84">
        <f t="shared" si="24"/>
        <v>3248395857.29</v>
      </c>
    </row>
    <row r="114" spans="1:7" ht="15">
      <c r="A114" s="21" t="s">
        <v>331</v>
      </c>
      <c r="B114" s="84">
        <v>0</v>
      </c>
      <c r="C114" s="84">
        <v>0</v>
      </c>
      <c r="D114" s="84">
        <v>0</v>
      </c>
      <c r="E114" s="84">
        <v>0</v>
      </c>
      <c r="F114" s="84">
        <v>0</v>
      </c>
      <c r="G114" s="84">
        <f>D114-E114</f>
        <v>0</v>
      </c>
    </row>
    <row r="115" spans="1:7" ht="15">
      <c r="A115" s="21" t="s">
        <v>332</v>
      </c>
      <c r="B115" s="84">
        <v>3546201888</v>
      </c>
      <c r="C115" s="84">
        <v>632526007.88</v>
      </c>
      <c r="D115" s="84">
        <v>4178727895.88</v>
      </c>
      <c r="E115" s="84">
        <v>940359318.59</v>
      </c>
      <c r="F115" s="84">
        <v>940359318.59</v>
      </c>
      <c r="G115" s="84">
        <f aca="true" t="shared" si="25" ref="G115:G122">D115-E115</f>
        <v>3238368577.29</v>
      </c>
    </row>
    <row r="116" spans="1:7" ht="15">
      <c r="A116" s="21" t="s">
        <v>333</v>
      </c>
      <c r="B116" s="84">
        <v>0</v>
      </c>
      <c r="C116" s="84">
        <v>0</v>
      </c>
      <c r="D116" s="84">
        <v>0</v>
      </c>
      <c r="E116" s="84">
        <v>0</v>
      </c>
      <c r="F116" s="84">
        <v>0</v>
      </c>
      <c r="G116" s="84">
        <f t="shared" si="25"/>
        <v>0</v>
      </c>
    </row>
    <row r="117" spans="1:7" ht="15">
      <c r="A117" s="127" t="s">
        <v>334</v>
      </c>
      <c r="B117" s="128">
        <v>11127280</v>
      </c>
      <c r="C117" s="128">
        <v>-1100000</v>
      </c>
      <c r="D117" s="128">
        <v>10027280</v>
      </c>
      <c r="E117" s="128">
        <v>0</v>
      </c>
      <c r="F117" s="128">
        <v>0</v>
      </c>
      <c r="G117" s="128">
        <f t="shared" si="25"/>
        <v>10027280</v>
      </c>
    </row>
    <row r="118" spans="1:7" ht="15">
      <c r="A118" s="21" t="s">
        <v>335</v>
      </c>
      <c r="B118" s="84">
        <v>0</v>
      </c>
      <c r="C118" s="84">
        <v>0</v>
      </c>
      <c r="D118" s="84">
        <v>0</v>
      </c>
      <c r="E118" s="84">
        <v>0</v>
      </c>
      <c r="F118" s="84">
        <v>0</v>
      </c>
      <c r="G118" s="84">
        <f t="shared" si="25"/>
        <v>0</v>
      </c>
    </row>
    <row r="119" spans="1:7" ht="15">
      <c r="A119" s="21" t="s">
        <v>336</v>
      </c>
      <c r="B119" s="84">
        <v>0</v>
      </c>
      <c r="C119" s="84">
        <v>0</v>
      </c>
      <c r="D119" s="84">
        <v>0</v>
      </c>
      <c r="E119" s="84">
        <v>0</v>
      </c>
      <c r="F119" s="84">
        <v>0</v>
      </c>
      <c r="G119" s="84">
        <f t="shared" si="25"/>
        <v>0</v>
      </c>
    </row>
    <row r="120" spans="1:7" ht="15">
      <c r="A120" s="21" t="s">
        <v>337</v>
      </c>
      <c r="B120" s="84">
        <v>0</v>
      </c>
      <c r="C120" s="84">
        <v>0</v>
      </c>
      <c r="D120" s="84">
        <v>0</v>
      </c>
      <c r="E120" s="84">
        <v>0</v>
      </c>
      <c r="F120" s="84">
        <v>0</v>
      </c>
      <c r="G120" s="84">
        <f t="shared" si="25"/>
        <v>0</v>
      </c>
    </row>
    <row r="121" spans="1:7" ht="15">
      <c r="A121" s="21" t="s">
        <v>338</v>
      </c>
      <c r="B121" s="84">
        <v>0</v>
      </c>
      <c r="C121" s="84">
        <v>0</v>
      </c>
      <c r="D121" s="84">
        <v>0</v>
      </c>
      <c r="E121" s="84">
        <v>0</v>
      </c>
      <c r="F121" s="84">
        <v>0</v>
      </c>
      <c r="G121" s="84">
        <f t="shared" si="25"/>
        <v>0</v>
      </c>
    </row>
    <row r="122" spans="1:7" ht="15">
      <c r="A122" s="21" t="s">
        <v>339</v>
      </c>
      <c r="B122" s="84">
        <v>0</v>
      </c>
      <c r="C122" s="84">
        <v>0</v>
      </c>
      <c r="D122" s="84">
        <v>0</v>
      </c>
      <c r="E122" s="84">
        <v>0</v>
      </c>
      <c r="F122" s="84">
        <v>0</v>
      </c>
      <c r="G122" s="84">
        <f t="shared" si="25"/>
        <v>0</v>
      </c>
    </row>
    <row r="123" spans="1:7" ht="15">
      <c r="A123" s="20" t="s">
        <v>340</v>
      </c>
      <c r="B123" s="84">
        <f aca="true" t="shared" si="26" ref="B123:G123">SUM(B124:B132)</f>
        <v>96930070</v>
      </c>
      <c r="C123" s="84">
        <f t="shared" si="26"/>
        <v>65154682.76</v>
      </c>
      <c r="D123" s="84">
        <f t="shared" si="26"/>
        <v>162084752.76</v>
      </c>
      <c r="E123" s="84">
        <f t="shared" si="26"/>
        <v>17068006.41</v>
      </c>
      <c r="F123" s="84">
        <f t="shared" si="26"/>
        <v>17068006.41</v>
      </c>
      <c r="G123" s="84">
        <f t="shared" si="26"/>
        <v>145016746.35</v>
      </c>
    </row>
    <row r="124" spans="1:7" ht="15">
      <c r="A124" s="21" t="s">
        <v>341</v>
      </c>
      <c r="B124" s="84">
        <v>21809573</v>
      </c>
      <c r="C124" s="84">
        <v>4613482.6</v>
      </c>
      <c r="D124" s="84">
        <v>26423055.6</v>
      </c>
      <c r="E124" s="84">
        <v>7909012.12</v>
      </c>
      <c r="F124" s="84">
        <v>7909012.12</v>
      </c>
      <c r="G124" s="84">
        <f>D124-E124</f>
        <v>18514043.48</v>
      </c>
    </row>
    <row r="125" spans="1:7" ht="15">
      <c r="A125" s="21" t="s">
        <v>342</v>
      </c>
      <c r="B125" s="84">
        <v>675302</v>
      </c>
      <c r="C125" s="84">
        <v>-359800</v>
      </c>
      <c r="D125" s="84">
        <v>315502</v>
      </c>
      <c r="E125" s="84">
        <v>0</v>
      </c>
      <c r="F125" s="84">
        <v>0</v>
      </c>
      <c r="G125" s="84">
        <f aca="true" t="shared" si="27" ref="G125:G132">D125-E125</f>
        <v>315502</v>
      </c>
    </row>
    <row r="126" spans="1:7" ht="15">
      <c r="A126" s="21" t="s">
        <v>343</v>
      </c>
      <c r="B126" s="84">
        <v>0</v>
      </c>
      <c r="C126" s="84">
        <v>1276000</v>
      </c>
      <c r="D126" s="84">
        <v>1276000</v>
      </c>
      <c r="E126" s="84">
        <v>1044000</v>
      </c>
      <c r="F126" s="84">
        <v>1044000</v>
      </c>
      <c r="G126" s="84">
        <f t="shared" si="27"/>
        <v>232000</v>
      </c>
    </row>
    <row r="127" spans="1:7" ht="15">
      <c r="A127" s="21" t="s">
        <v>344</v>
      </c>
      <c r="B127" s="84">
        <v>62453945</v>
      </c>
      <c r="C127" s="84">
        <v>42619151.6</v>
      </c>
      <c r="D127" s="84">
        <v>105073096.6</v>
      </c>
      <c r="E127" s="84">
        <v>3188804.05</v>
      </c>
      <c r="F127" s="84">
        <v>3188804.05</v>
      </c>
      <c r="G127" s="84">
        <f t="shared" si="27"/>
        <v>101884292.55</v>
      </c>
    </row>
    <row r="128" spans="1:7" ht="15">
      <c r="A128" s="21" t="s">
        <v>345</v>
      </c>
      <c r="B128" s="84">
        <v>1032100</v>
      </c>
      <c r="C128" s="84">
        <v>-1032100</v>
      </c>
      <c r="D128" s="84">
        <v>0</v>
      </c>
      <c r="E128" s="84">
        <v>0</v>
      </c>
      <c r="F128" s="84">
        <v>0</v>
      </c>
      <c r="G128" s="84">
        <f t="shared" si="27"/>
        <v>0</v>
      </c>
    </row>
    <row r="129" spans="1:7" ht="15">
      <c r="A129" s="21" t="s">
        <v>346</v>
      </c>
      <c r="B129" s="84">
        <v>5590450</v>
      </c>
      <c r="C129" s="84">
        <v>12932016.16</v>
      </c>
      <c r="D129" s="84">
        <v>18522466.16</v>
      </c>
      <c r="E129" s="84">
        <v>176882.6</v>
      </c>
      <c r="F129" s="84">
        <v>176882.6</v>
      </c>
      <c r="G129" s="84">
        <f t="shared" si="27"/>
        <v>18345583.56</v>
      </c>
    </row>
    <row r="130" spans="1:7" ht="15">
      <c r="A130" s="21" t="s">
        <v>347</v>
      </c>
      <c r="B130" s="84">
        <v>0</v>
      </c>
      <c r="C130" s="84">
        <v>0</v>
      </c>
      <c r="D130" s="84">
        <v>0</v>
      </c>
      <c r="E130" s="84">
        <v>0</v>
      </c>
      <c r="F130" s="84">
        <v>0</v>
      </c>
      <c r="G130" s="84">
        <f t="shared" si="27"/>
        <v>0</v>
      </c>
    </row>
    <row r="131" spans="1:7" ht="15">
      <c r="A131" s="21" t="s">
        <v>348</v>
      </c>
      <c r="B131" s="84">
        <v>0</v>
      </c>
      <c r="C131" s="84">
        <v>0</v>
      </c>
      <c r="D131" s="84">
        <v>0</v>
      </c>
      <c r="E131" s="84">
        <v>0</v>
      </c>
      <c r="F131" s="84">
        <v>0</v>
      </c>
      <c r="G131" s="84">
        <f t="shared" si="27"/>
        <v>0</v>
      </c>
    </row>
    <row r="132" spans="1:7" ht="15">
      <c r="A132" s="21" t="s">
        <v>349</v>
      </c>
      <c r="B132" s="84">
        <v>5368700</v>
      </c>
      <c r="C132" s="84">
        <v>5105932.4</v>
      </c>
      <c r="D132" s="84">
        <v>10474632.4</v>
      </c>
      <c r="E132" s="84">
        <v>4749307.64</v>
      </c>
      <c r="F132" s="84">
        <v>4749307.64</v>
      </c>
      <c r="G132" s="84">
        <f t="shared" si="27"/>
        <v>5725324.760000001</v>
      </c>
    </row>
    <row r="133" spans="1:7" ht="15">
      <c r="A133" s="20" t="s">
        <v>350</v>
      </c>
      <c r="B133" s="84">
        <f aca="true" t="shared" si="28" ref="B133:G133">SUM(B134:B136)</f>
        <v>449175000</v>
      </c>
      <c r="C133" s="84">
        <f t="shared" si="28"/>
        <v>8428594.75</v>
      </c>
      <c r="D133" s="84">
        <f t="shared" si="28"/>
        <v>457603594.75</v>
      </c>
      <c r="E133" s="84">
        <f t="shared" si="28"/>
        <v>26506221.689999998</v>
      </c>
      <c r="F133" s="84">
        <f t="shared" si="28"/>
        <v>26506221.689999998</v>
      </c>
      <c r="G133" s="84">
        <f t="shared" si="28"/>
        <v>431097373.06</v>
      </c>
    </row>
    <row r="134" spans="1:7" ht="15">
      <c r="A134" s="21" t="s">
        <v>351</v>
      </c>
      <c r="B134" s="84">
        <v>447675000</v>
      </c>
      <c r="C134" s="84">
        <v>-877836.79</v>
      </c>
      <c r="D134" s="84">
        <v>446797163.21</v>
      </c>
      <c r="E134" s="84">
        <v>17199790.15</v>
      </c>
      <c r="F134" s="84">
        <v>17199790.15</v>
      </c>
      <c r="G134" s="84">
        <f>D134-E134</f>
        <v>429597373.06</v>
      </c>
    </row>
    <row r="135" spans="1:7" ht="15">
      <c r="A135" s="21" t="s">
        <v>352</v>
      </c>
      <c r="B135" s="84">
        <v>1500000</v>
      </c>
      <c r="C135" s="84">
        <v>9306431.54</v>
      </c>
      <c r="D135" s="84">
        <v>10806431.54</v>
      </c>
      <c r="E135" s="84">
        <v>9306431.54</v>
      </c>
      <c r="F135" s="84">
        <v>9306431.54</v>
      </c>
      <c r="G135" s="84">
        <f>D135-E135</f>
        <v>1500000</v>
      </c>
    </row>
    <row r="136" spans="1:7" ht="15">
      <c r="A136" s="21" t="s">
        <v>353</v>
      </c>
      <c r="B136" s="84">
        <v>0</v>
      </c>
      <c r="C136" s="84">
        <v>0</v>
      </c>
      <c r="D136" s="84">
        <v>0</v>
      </c>
      <c r="E136" s="84">
        <v>0</v>
      </c>
      <c r="F136" s="84">
        <v>0</v>
      </c>
      <c r="G136" s="84">
        <f>D136-E136</f>
        <v>0</v>
      </c>
    </row>
    <row r="137" spans="1:7" ht="15">
      <c r="A137" s="20" t="s">
        <v>354</v>
      </c>
      <c r="B137" s="84">
        <f aca="true" t="shared" si="29" ref="B137:G137">SUM(B138:B142,B144:B145)</f>
        <v>0</v>
      </c>
      <c r="C137" s="84">
        <f t="shared" si="29"/>
        <v>0</v>
      </c>
      <c r="D137" s="84">
        <f t="shared" si="29"/>
        <v>0</v>
      </c>
      <c r="E137" s="84">
        <f t="shared" si="29"/>
        <v>0</v>
      </c>
      <c r="F137" s="84">
        <f t="shared" si="29"/>
        <v>0</v>
      </c>
      <c r="G137" s="84">
        <f t="shared" si="29"/>
        <v>0</v>
      </c>
    </row>
    <row r="138" spans="1:7" ht="15">
      <c r="A138" s="21" t="s">
        <v>355</v>
      </c>
      <c r="B138" s="84">
        <v>0</v>
      </c>
      <c r="C138" s="84">
        <v>0</v>
      </c>
      <c r="D138" s="84">
        <v>0</v>
      </c>
      <c r="E138" s="84">
        <v>0</v>
      </c>
      <c r="F138" s="84">
        <v>0</v>
      </c>
      <c r="G138" s="84">
        <f>D138-E138</f>
        <v>0</v>
      </c>
    </row>
    <row r="139" spans="1:7" ht="15">
      <c r="A139" s="21" t="s">
        <v>356</v>
      </c>
      <c r="B139" s="84">
        <v>0</v>
      </c>
      <c r="C139" s="84">
        <v>0</v>
      </c>
      <c r="D139" s="84">
        <v>0</v>
      </c>
      <c r="E139" s="84">
        <v>0</v>
      </c>
      <c r="F139" s="84">
        <v>0</v>
      </c>
      <c r="G139" s="84">
        <f aca="true" t="shared" si="30" ref="G139:G145">D139-E139</f>
        <v>0</v>
      </c>
    </row>
    <row r="140" spans="1:7" ht="15">
      <c r="A140" s="21" t="s">
        <v>357</v>
      </c>
      <c r="B140" s="84">
        <v>0</v>
      </c>
      <c r="C140" s="84">
        <v>0</v>
      </c>
      <c r="D140" s="84">
        <v>0</v>
      </c>
      <c r="E140" s="84">
        <v>0</v>
      </c>
      <c r="F140" s="84">
        <v>0</v>
      </c>
      <c r="G140" s="84">
        <f t="shared" si="30"/>
        <v>0</v>
      </c>
    </row>
    <row r="141" spans="1:7" ht="15">
      <c r="A141" s="21" t="s">
        <v>358</v>
      </c>
      <c r="B141" s="84">
        <v>0</v>
      </c>
      <c r="C141" s="84">
        <v>0</v>
      </c>
      <c r="D141" s="84">
        <v>0</v>
      </c>
      <c r="E141" s="84">
        <v>0</v>
      </c>
      <c r="F141" s="84">
        <v>0</v>
      </c>
      <c r="G141" s="84">
        <f t="shared" si="30"/>
        <v>0</v>
      </c>
    </row>
    <row r="142" spans="1:7" ht="15">
      <c r="A142" s="21" t="s">
        <v>359</v>
      </c>
      <c r="B142" s="84">
        <v>0</v>
      </c>
      <c r="C142" s="84">
        <v>0</v>
      </c>
      <c r="D142" s="84">
        <v>0</v>
      </c>
      <c r="E142" s="84">
        <v>0</v>
      </c>
      <c r="F142" s="84">
        <v>0</v>
      </c>
      <c r="G142" s="84">
        <f t="shared" si="30"/>
        <v>0</v>
      </c>
    </row>
    <row r="143" spans="1:7" ht="15">
      <c r="A143" s="21" t="s">
        <v>360</v>
      </c>
      <c r="B143" s="84">
        <v>0</v>
      </c>
      <c r="C143" s="84">
        <v>0</v>
      </c>
      <c r="D143" s="84">
        <v>0</v>
      </c>
      <c r="E143" s="84">
        <v>0</v>
      </c>
      <c r="F143" s="84">
        <v>0</v>
      </c>
      <c r="G143" s="84">
        <f t="shared" si="30"/>
        <v>0</v>
      </c>
    </row>
    <row r="144" spans="1:7" ht="15">
      <c r="A144" s="21" t="s">
        <v>361</v>
      </c>
      <c r="B144" s="84">
        <v>0</v>
      </c>
      <c r="C144" s="84">
        <v>0</v>
      </c>
      <c r="D144" s="84">
        <v>0</v>
      </c>
      <c r="E144" s="84">
        <v>0</v>
      </c>
      <c r="F144" s="84">
        <v>0</v>
      </c>
      <c r="G144" s="84">
        <f t="shared" si="30"/>
        <v>0</v>
      </c>
    </row>
    <row r="145" spans="1:7" ht="15">
      <c r="A145" s="21" t="s">
        <v>362</v>
      </c>
      <c r="B145" s="84">
        <v>0</v>
      </c>
      <c r="C145" s="84">
        <v>0</v>
      </c>
      <c r="D145" s="84">
        <v>0</v>
      </c>
      <c r="E145" s="84">
        <v>0</v>
      </c>
      <c r="F145" s="84">
        <v>0</v>
      </c>
      <c r="G145" s="84">
        <f t="shared" si="30"/>
        <v>0</v>
      </c>
    </row>
    <row r="146" spans="1:7" ht="15">
      <c r="A146" s="20" t="s">
        <v>363</v>
      </c>
      <c r="B146" s="84">
        <f aca="true" t="shared" si="31" ref="B146:G146">SUM(B147:B149)</f>
        <v>1541636513</v>
      </c>
      <c r="C146" s="84">
        <f t="shared" si="31"/>
        <v>35223995.21</v>
      </c>
      <c r="D146" s="84">
        <f t="shared" si="31"/>
        <v>1576860508.21</v>
      </c>
      <c r="E146" s="84">
        <f t="shared" si="31"/>
        <v>430320525.57</v>
      </c>
      <c r="F146" s="84">
        <f t="shared" si="31"/>
        <v>430320525.57</v>
      </c>
      <c r="G146" s="84">
        <f t="shared" si="31"/>
        <v>1146539982.64</v>
      </c>
    </row>
    <row r="147" spans="1:7" ht="15">
      <c r="A147" s="21" t="s">
        <v>364</v>
      </c>
      <c r="B147" s="84">
        <v>0</v>
      </c>
      <c r="C147" s="84">
        <v>0</v>
      </c>
      <c r="D147" s="84">
        <v>0</v>
      </c>
      <c r="E147" s="84">
        <v>0</v>
      </c>
      <c r="F147" s="84">
        <v>0</v>
      </c>
      <c r="G147" s="84">
        <f>D147-E147</f>
        <v>0</v>
      </c>
    </row>
    <row r="148" spans="1:7" ht="15">
      <c r="A148" s="21" t="s">
        <v>365</v>
      </c>
      <c r="B148" s="84">
        <v>1448141341</v>
      </c>
      <c r="C148" s="84">
        <v>1128274.74</v>
      </c>
      <c r="D148" s="84">
        <v>1449269615.74</v>
      </c>
      <c r="E148" s="84">
        <v>402358909.74</v>
      </c>
      <c r="F148" s="84">
        <v>402358909.74</v>
      </c>
      <c r="G148" s="84">
        <f>D148-E148</f>
        <v>1046910706</v>
      </c>
    </row>
    <row r="149" spans="1:7" ht="15">
      <c r="A149" s="21" t="s">
        <v>366</v>
      </c>
      <c r="B149" s="84">
        <v>93495172</v>
      </c>
      <c r="C149" s="84">
        <v>34095720.47</v>
      </c>
      <c r="D149" s="84">
        <v>127590892.47</v>
      </c>
      <c r="E149" s="84">
        <v>27961615.83</v>
      </c>
      <c r="F149" s="84">
        <v>27961615.83</v>
      </c>
      <c r="G149" s="84">
        <f>D149-E149</f>
        <v>99629276.64</v>
      </c>
    </row>
    <row r="150" spans="1:7" ht="15">
      <c r="A150" s="20" t="s">
        <v>367</v>
      </c>
      <c r="B150" s="84">
        <f aca="true" t="shared" si="32" ref="B150:G150">SUM(B151:B157)</f>
        <v>0</v>
      </c>
      <c r="C150" s="84">
        <f t="shared" si="32"/>
        <v>0</v>
      </c>
      <c r="D150" s="84">
        <f t="shared" si="32"/>
        <v>0</v>
      </c>
      <c r="E150" s="84">
        <f t="shared" si="32"/>
        <v>0</v>
      </c>
      <c r="F150" s="84">
        <f t="shared" si="32"/>
        <v>0</v>
      </c>
      <c r="G150" s="84">
        <f t="shared" si="32"/>
        <v>0</v>
      </c>
    </row>
    <row r="151" spans="1:7" ht="15">
      <c r="A151" s="21" t="s">
        <v>368</v>
      </c>
      <c r="B151" s="84">
        <v>0</v>
      </c>
      <c r="C151" s="84">
        <v>0</v>
      </c>
      <c r="D151" s="84">
        <v>0</v>
      </c>
      <c r="E151" s="84">
        <v>0</v>
      </c>
      <c r="F151" s="84">
        <v>0</v>
      </c>
      <c r="G151" s="84">
        <f>D151-E151</f>
        <v>0</v>
      </c>
    </row>
    <row r="152" spans="1:7" ht="15">
      <c r="A152" s="21" t="s">
        <v>369</v>
      </c>
      <c r="B152" s="84">
        <v>0</v>
      </c>
      <c r="C152" s="84">
        <v>0</v>
      </c>
      <c r="D152" s="84">
        <v>0</v>
      </c>
      <c r="E152" s="84">
        <v>0</v>
      </c>
      <c r="F152" s="84">
        <v>0</v>
      </c>
      <c r="G152" s="84">
        <f aca="true" t="shared" si="33" ref="G152:G157">D152-E152</f>
        <v>0</v>
      </c>
    </row>
    <row r="153" spans="1:7" ht="15">
      <c r="A153" s="21" t="s">
        <v>370</v>
      </c>
      <c r="B153" s="84">
        <v>0</v>
      </c>
      <c r="C153" s="84">
        <v>0</v>
      </c>
      <c r="D153" s="84">
        <v>0</v>
      </c>
      <c r="E153" s="84">
        <v>0</v>
      </c>
      <c r="F153" s="84">
        <v>0</v>
      </c>
      <c r="G153" s="84">
        <f t="shared" si="33"/>
        <v>0</v>
      </c>
    </row>
    <row r="154" spans="1:7" ht="15">
      <c r="A154" s="24" t="s">
        <v>371</v>
      </c>
      <c r="B154" s="84">
        <v>0</v>
      </c>
      <c r="C154" s="84">
        <v>0</v>
      </c>
      <c r="D154" s="84">
        <v>0</v>
      </c>
      <c r="E154" s="84">
        <v>0</v>
      </c>
      <c r="F154" s="84">
        <v>0</v>
      </c>
      <c r="G154" s="84">
        <f t="shared" si="33"/>
        <v>0</v>
      </c>
    </row>
    <row r="155" spans="1:7" ht="15">
      <c r="A155" s="21" t="s">
        <v>372</v>
      </c>
      <c r="B155" s="84">
        <v>0</v>
      </c>
      <c r="C155" s="84">
        <v>0</v>
      </c>
      <c r="D155" s="84">
        <v>0</v>
      </c>
      <c r="E155" s="84">
        <v>0</v>
      </c>
      <c r="F155" s="84">
        <v>0</v>
      </c>
      <c r="G155" s="84">
        <f t="shared" si="33"/>
        <v>0</v>
      </c>
    </row>
    <row r="156" spans="1:7" ht="15">
      <c r="A156" s="21" t="s">
        <v>373</v>
      </c>
      <c r="B156" s="84">
        <v>0</v>
      </c>
      <c r="C156" s="84">
        <v>0</v>
      </c>
      <c r="D156" s="84">
        <v>0</v>
      </c>
      <c r="E156" s="84">
        <v>0</v>
      </c>
      <c r="F156" s="84">
        <v>0</v>
      </c>
      <c r="G156" s="84">
        <f t="shared" si="33"/>
        <v>0</v>
      </c>
    </row>
    <row r="157" spans="1:7" ht="15">
      <c r="A157" s="21" t="s">
        <v>374</v>
      </c>
      <c r="B157" s="84">
        <v>0</v>
      </c>
      <c r="C157" s="84">
        <v>0</v>
      </c>
      <c r="D157" s="84">
        <v>0</v>
      </c>
      <c r="E157" s="84">
        <v>0</v>
      </c>
      <c r="F157" s="84">
        <v>0</v>
      </c>
      <c r="G157" s="84">
        <f t="shared" si="33"/>
        <v>0</v>
      </c>
    </row>
    <row r="158" spans="1:7" ht="15">
      <c r="A158" s="25"/>
      <c r="B158" s="85"/>
      <c r="C158" s="85"/>
      <c r="D158" s="85"/>
      <c r="E158" s="85"/>
      <c r="F158" s="85"/>
      <c r="G158" s="85"/>
    </row>
    <row r="159" spans="1:7" ht="15">
      <c r="A159" s="26" t="s">
        <v>376</v>
      </c>
      <c r="B159" s="86">
        <f aca="true" t="shared" si="34" ref="B159:G159">B9+B84</f>
        <v>21454315101</v>
      </c>
      <c r="C159" s="86">
        <f t="shared" si="34"/>
        <v>1426108541.44</v>
      </c>
      <c r="D159" s="86">
        <f t="shared" si="34"/>
        <v>22880423642.440002</v>
      </c>
      <c r="E159" s="86">
        <f t="shared" si="34"/>
        <v>5224845028.460001</v>
      </c>
      <c r="F159" s="86">
        <f t="shared" si="34"/>
        <v>5219412494.42</v>
      </c>
      <c r="G159" s="86">
        <f t="shared" si="34"/>
        <v>17655578613.980003</v>
      </c>
    </row>
    <row r="160" spans="1:256" ht="15">
      <c r="A160" s="4"/>
      <c r="B160" s="118"/>
      <c r="C160" s="118"/>
      <c r="D160" s="118"/>
      <c r="E160" s="118"/>
      <c r="F160" s="118"/>
      <c r="G160" s="118"/>
      <c r="IV160" s="126"/>
    </row>
  </sheetData>
  <sheetProtection/>
  <mergeCells count="15">
    <mergeCell ref="A7:A8"/>
    <mergeCell ref="B7:F7"/>
    <mergeCell ref="G7:G8"/>
    <mergeCell ref="A1:G1"/>
    <mergeCell ref="A2:G2"/>
    <mergeCell ref="A3:G3"/>
    <mergeCell ref="A4:G4"/>
    <mergeCell ref="A5:G5"/>
    <mergeCell ref="A6:G6"/>
    <mergeCell ref="B67:B68"/>
    <mergeCell ref="C67:C68"/>
    <mergeCell ref="D67:D68"/>
    <mergeCell ref="E67:E68"/>
    <mergeCell ref="F67:F68"/>
    <mergeCell ref="G67:G68"/>
  </mergeCells>
  <dataValidations count="1">
    <dataValidation type="decimal" allowBlank="1" showInputMessage="1" showErrorMessage="1" sqref="B9:G67 B69:G159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2" fitToWidth="1" horizontalDpi="600" verticalDpi="600" orientation="portrait" scale="42" r:id="rId1"/>
  <ignoredErrors>
    <ignoredError sqref="B9:G10 G11:G17 G19:G27 B18:F18 B28:F28 G29:G37 B38:F38 B48:F48 G55:G57 G59:G61 G63:G67 B62:F62 B71:F71 B75:F75 G76:G78 G72:G74 G79:G82 B84:G84 B85:F85 G85:G92 G94:G102 B103:F103 G104:G112 G114:G120 B113:F113 B123:F123 G121:G122 G124:G132 B133:F133 B137:F137 G135:G136 G138:G139 G140:G145 G147:G149 B146:F146 B150:F150 G151:G157 B159:G159 G69:G70" unlockedFormula="1"/>
    <ignoredError sqref="G18 G28 G38 G39:G54 G62 G58 B58:F58 G75 G71 B93:G93 G103 G123 G134 G133 G137 G146 G150 G11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40">
      <selection activeCell="B42" sqref="B42:F57"/>
    </sheetView>
  </sheetViews>
  <sheetFormatPr defaultColWidth="0.85546875" defaultRowHeight="15" zeroHeight="1"/>
  <cols>
    <col min="1" max="1" width="59.28125" style="38" customWidth="1"/>
    <col min="2" max="6" width="20.7109375" style="38" customWidth="1"/>
    <col min="7" max="7" width="18.28125" style="38" customWidth="1"/>
    <col min="8" max="255" width="11.421875" style="0" hidden="1" customWidth="1"/>
  </cols>
  <sheetData>
    <row r="1" spans="1:7" ht="21">
      <c r="A1" s="156" t="s">
        <v>377</v>
      </c>
      <c r="B1" s="156"/>
      <c r="C1" s="156"/>
      <c r="D1" s="156"/>
      <c r="E1" s="156"/>
      <c r="F1" s="156"/>
      <c r="G1" s="156"/>
    </row>
    <row r="2" spans="1:7" ht="15">
      <c r="A2" s="132" t="s">
        <v>291</v>
      </c>
      <c r="B2" s="133"/>
      <c r="C2" s="133"/>
      <c r="D2" s="133"/>
      <c r="E2" s="133"/>
      <c r="F2" s="133"/>
      <c r="G2" s="134"/>
    </row>
    <row r="3" spans="1:7" ht="15">
      <c r="A3" s="135" t="s">
        <v>293</v>
      </c>
      <c r="B3" s="136"/>
      <c r="C3" s="136"/>
      <c r="D3" s="136"/>
      <c r="E3" s="136"/>
      <c r="F3" s="136"/>
      <c r="G3" s="137"/>
    </row>
    <row r="4" spans="1:7" ht="15">
      <c r="A4" s="135" t="s">
        <v>378</v>
      </c>
      <c r="B4" s="136"/>
      <c r="C4" s="136"/>
      <c r="D4" s="136"/>
      <c r="E4" s="136"/>
      <c r="F4" s="136"/>
      <c r="G4" s="137"/>
    </row>
    <row r="5" spans="1:7" ht="15">
      <c r="A5" s="138" t="s">
        <v>484</v>
      </c>
      <c r="B5" s="139"/>
      <c r="C5" s="139"/>
      <c r="D5" s="139"/>
      <c r="E5" s="139"/>
      <c r="F5" s="139"/>
      <c r="G5" s="140"/>
    </row>
    <row r="6" spans="1:7" ht="15">
      <c r="A6" s="141" t="s">
        <v>2</v>
      </c>
      <c r="B6" s="142"/>
      <c r="C6" s="142"/>
      <c r="D6" s="142"/>
      <c r="E6" s="142"/>
      <c r="F6" s="142"/>
      <c r="G6" s="143"/>
    </row>
    <row r="7" spans="1:7" ht="15">
      <c r="A7" s="148" t="s">
        <v>4</v>
      </c>
      <c r="B7" s="150" t="s">
        <v>295</v>
      </c>
      <c r="C7" s="150"/>
      <c r="D7" s="150"/>
      <c r="E7" s="150"/>
      <c r="F7" s="150"/>
      <c r="G7" s="155" t="s">
        <v>296</v>
      </c>
    </row>
    <row r="8" spans="1:7" ht="30">
      <c r="A8" s="149"/>
      <c r="B8" s="18" t="s">
        <v>297</v>
      </c>
      <c r="C8" s="6" t="s">
        <v>226</v>
      </c>
      <c r="D8" s="18" t="s">
        <v>227</v>
      </c>
      <c r="E8" s="18" t="s">
        <v>182</v>
      </c>
      <c r="F8" s="18" t="s">
        <v>199</v>
      </c>
      <c r="G8" s="154"/>
    </row>
    <row r="9" spans="1:7" ht="15">
      <c r="A9" s="19" t="s">
        <v>379</v>
      </c>
      <c r="B9" s="105">
        <f>SUM(B10:GASTO_NE_FIN_01)</f>
        <v>10597201604</v>
      </c>
      <c r="C9" s="105">
        <f>SUM(C10:GASTO_NE_FIN_02)</f>
        <v>709769971.4</v>
      </c>
      <c r="D9" s="105">
        <f>SUM(D10:GASTO_NE_FIN_03)</f>
        <v>11306971575.4</v>
      </c>
      <c r="E9" s="105">
        <f>SUM(E10:GASTO_NE_FIN_04)</f>
        <v>2751525016.13</v>
      </c>
      <c r="F9" s="105">
        <f>SUM(F10:cvbcvb)</f>
        <v>2746092482.09</v>
      </c>
      <c r="G9" s="105">
        <f>SUM(G10:GASTO_NE_FIN_06)</f>
        <v>8555446559.2699995</v>
      </c>
    </row>
    <row r="10" spans="1:7" ht="15">
      <c r="A10" s="39" t="s">
        <v>438</v>
      </c>
      <c r="B10" s="84">
        <v>174531297</v>
      </c>
      <c r="C10" s="84">
        <v>92822229.89</v>
      </c>
      <c r="D10" s="84">
        <v>267353526.89</v>
      </c>
      <c r="E10" s="84">
        <v>72395587.34</v>
      </c>
      <c r="F10" s="84">
        <v>72205671.56</v>
      </c>
      <c r="G10" s="84">
        <v>194957939.55</v>
      </c>
    </row>
    <row r="11" spans="1:7" ht="15">
      <c r="A11" s="39" t="s">
        <v>439</v>
      </c>
      <c r="B11" s="84">
        <v>359005276</v>
      </c>
      <c r="C11" s="84">
        <v>9024415.09</v>
      </c>
      <c r="D11" s="84">
        <v>368029691.09</v>
      </c>
      <c r="E11" s="84">
        <v>88017310.86</v>
      </c>
      <c r="F11" s="84">
        <v>87745878.26</v>
      </c>
      <c r="G11" s="84">
        <v>280012380.23</v>
      </c>
    </row>
    <row r="12" spans="1:7" ht="15">
      <c r="A12" s="39" t="s">
        <v>440</v>
      </c>
      <c r="B12" s="84">
        <v>363425721</v>
      </c>
      <c r="C12" s="84">
        <v>1720195.48</v>
      </c>
      <c r="D12" s="84">
        <v>365145916.48</v>
      </c>
      <c r="E12" s="84">
        <v>51209343.21</v>
      </c>
      <c r="F12" s="84">
        <v>50940863.27</v>
      </c>
      <c r="G12" s="84">
        <v>313936573.27</v>
      </c>
    </row>
    <row r="13" spans="1:7" ht="30">
      <c r="A13" s="81" t="s">
        <v>441</v>
      </c>
      <c r="B13" s="84">
        <v>191828854</v>
      </c>
      <c r="C13" s="84">
        <v>2914175.71</v>
      </c>
      <c r="D13" s="84">
        <v>194743029.71</v>
      </c>
      <c r="E13" s="84">
        <v>41596008.67</v>
      </c>
      <c r="F13" s="84">
        <v>41404077.07</v>
      </c>
      <c r="G13" s="84">
        <v>153147021.04</v>
      </c>
    </row>
    <row r="14" spans="1:7" ht="15">
      <c r="A14" s="39" t="s">
        <v>442</v>
      </c>
      <c r="B14" s="84">
        <v>64140103</v>
      </c>
      <c r="C14" s="84">
        <v>160174.8</v>
      </c>
      <c r="D14" s="84">
        <v>64300277.8</v>
      </c>
      <c r="E14" s="84">
        <v>14256296.39</v>
      </c>
      <c r="F14" s="84">
        <v>14164896.8</v>
      </c>
      <c r="G14" s="84">
        <v>50043981.41</v>
      </c>
    </row>
    <row r="15" spans="1:7" ht="15">
      <c r="A15" s="39" t="s">
        <v>443</v>
      </c>
      <c r="B15" s="84">
        <v>36084966</v>
      </c>
      <c r="C15" s="84">
        <v>1556493.07</v>
      </c>
      <c r="D15" s="84">
        <v>37641459.07</v>
      </c>
      <c r="E15" s="84">
        <v>6401894.41</v>
      </c>
      <c r="F15" s="84">
        <v>6354455.05</v>
      </c>
      <c r="G15" s="84">
        <v>31239564.66</v>
      </c>
    </row>
    <row r="16" spans="1:7" ht="15">
      <c r="A16" s="39" t="s">
        <v>444</v>
      </c>
      <c r="B16" s="84">
        <v>535400445</v>
      </c>
      <c r="C16" s="84">
        <v>15155081.37</v>
      </c>
      <c r="D16" s="84">
        <v>550555526.37</v>
      </c>
      <c r="E16" s="84">
        <v>117725554.51</v>
      </c>
      <c r="F16" s="84">
        <v>117288793.35</v>
      </c>
      <c r="G16" s="84">
        <v>432829971.86</v>
      </c>
    </row>
    <row r="17" spans="1:7" ht="15">
      <c r="A17" s="39" t="s">
        <v>445</v>
      </c>
      <c r="B17" s="84">
        <v>136903189</v>
      </c>
      <c r="C17" s="84">
        <v>694726.79</v>
      </c>
      <c r="D17" s="84">
        <v>137597915.79</v>
      </c>
      <c r="E17" s="84">
        <v>22510269.47</v>
      </c>
      <c r="F17" s="84">
        <v>22387009.15</v>
      </c>
      <c r="G17" s="84">
        <v>115087646.32</v>
      </c>
    </row>
    <row r="18" spans="1:7" ht="15">
      <c r="A18" s="39" t="s">
        <v>446</v>
      </c>
      <c r="B18" s="84">
        <v>287776524</v>
      </c>
      <c r="C18" s="84">
        <v>19957118.93</v>
      </c>
      <c r="D18" s="84">
        <v>307733642.93</v>
      </c>
      <c r="E18" s="84">
        <v>84618832.1</v>
      </c>
      <c r="F18" s="84">
        <v>84262239.02</v>
      </c>
      <c r="G18" s="84">
        <v>223114810.83</v>
      </c>
    </row>
    <row r="19" spans="1:7" ht="15">
      <c r="A19" s="39" t="s">
        <v>447</v>
      </c>
      <c r="B19" s="84">
        <v>178594220</v>
      </c>
      <c r="C19" s="84">
        <v>61678418.62</v>
      </c>
      <c r="D19" s="84">
        <v>240272638.62</v>
      </c>
      <c r="E19" s="84">
        <v>116029615.3</v>
      </c>
      <c r="F19" s="84">
        <v>115900713.33</v>
      </c>
      <c r="G19" s="84">
        <v>124243023.32</v>
      </c>
    </row>
    <row r="20" spans="1:7" ht="15">
      <c r="A20" s="39" t="s">
        <v>448</v>
      </c>
      <c r="B20" s="84">
        <v>70573869</v>
      </c>
      <c r="C20" s="84">
        <v>275230.2</v>
      </c>
      <c r="D20" s="84">
        <v>70849099.2</v>
      </c>
      <c r="E20" s="84">
        <v>2070693.7</v>
      </c>
      <c r="F20" s="84">
        <v>2044067.78</v>
      </c>
      <c r="G20" s="84">
        <v>68778405.5</v>
      </c>
    </row>
    <row r="21" spans="1:7" ht="15">
      <c r="A21" s="39" t="s">
        <v>449</v>
      </c>
      <c r="B21" s="84">
        <v>58368197</v>
      </c>
      <c r="C21" s="84">
        <v>214512.82</v>
      </c>
      <c r="D21" s="84">
        <v>58582709.82</v>
      </c>
      <c r="E21" s="84">
        <v>12963429.36</v>
      </c>
      <c r="F21" s="84">
        <v>12895672.5</v>
      </c>
      <c r="G21" s="84">
        <v>45619280.46</v>
      </c>
    </row>
    <row r="22" spans="1:7" ht="15">
      <c r="A22" s="39" t="s">
        <v>450</v>
      </c>
      <c r="B22" s="84">
        <v>124800010</v>
      </c>
      <c r="C22" s="84">
        <v>51701929.59</v>
      </c>
      <c r="D22" s="84">
        <v>176501939.59</v>
      </c>
      <c r="E22" s="84">
        <v>62973974.83</v>
      </c>
      <c r="F22" s="84">
        <v>62859032.32</v>
      </c>
      <c r="G22" s="84">
        <v>113527964.76</v>
      </c>
    </row>
    <row r="23" spans="1:7" ht="15">
      <c r="A23" s="39" t="s">
        <v>451</v>
      </c>
      <c r="B23" s="84">
        <v>49611397</v>
      </c>
      <c r="C23" s="84">
        <v>1504640.74</v>
      </c>
      <c r="D23" s="84">
        <v>51116037.74</v>
      </c>
      <c r="E23" s="84">
        <v>27471022.5</v>
      </c>
      <c r="F23" s="84">
        <v>27442403.28</v>
      </c>
      <c r="G23" s="84">
        <v>23645015.24</v>
      </c>
    </row>
    <row r="24" spans="1:7" ht="30">
      <c r="A24" s="81" t="s">
        <v>475</v>
      </c>
      <c r="B24" s="84">
        <v>53783578</v>
      </c>
      <c r="C24" s="84">
        <v>191591.5</v>
      </c>
      <c r="D24" s="84">
        <v>53975169.5</v>
      </c>
      <c r="E24" s="84">
        <v>11673236.34</v>
      </c>
      <c r="F24" s="84">
        <v>11638509.8</v>
      </c>
      <c r="G24" s="84">
        <v>42301933.16</v>
      </c>
    </row>
    <row r="25" spans="1:7" ht="30">
      <c r="A25" s="81" t="s">
        <v>452</v>
      </c>
      <c r="B25" s="84">
        <v>266057990</v>
      </c>
      <c r="C25" s="84">
        <v>229580120.46</v>
      </c>
      <c r="D25" s="84">
        <v>495638110.46</v>
      </c>
      <c r="E25" s="84">
        <v>59190662.88</v>
      </c>
      <c r="F25" s="84">
        <v>58931942.05</v>
      </c>
      <c r="G25" s="84">
        <v>436447447.58</v>
      </c>
    </row>
    <row r="26" spans="1:7" ht="15">
      <c r="A26" s="39" t="s">
        <v>453</v>
      </c>
      <c r="B26" s="84">
        <v>61042424</v>
      </c>
      <c r="C26" s="84">
        <v>30208371.65</v>
      </c>
      <c r="D26" s="84">
        <v>91250795.65</v>
      </c>
      <c r="E26" s="84">
        <v>36419505.47</v>
      </c>
      <c r="F26" s="84">
        <v>36366799.57</v>
      </c>
      <c r="G26" s="84">
        <v>54831290.18</v>
      </c>
    </row>
    <row r="27" spans="1:7" ht="15">
      <c r="A27" s="39" t="s">
        <v>454</v>
      </c>
      <c r="B27" s="84">
        <v>50739407</v>
      </c>
      <c r="C27" s="84">
        <v>903047.45</v>
      </c>
      <c r="D27" s="84">
        <v>51642454.45</v>
      </c>
      <c r="E27" s="84">
        <v>9768506.55</v>
      </c>
      <c r="F27" s="84">
        <v>9570328.2</v>
      </c>
      <c r="G27" s="84">
        <v>41873947.9</v>
      </c>
    </row>
    <row r="28" spans="1:7" ht="15">
      <c r="A28" s="39" t="s">
        <v>455</v>
      </c>
      <c r="B28" s="84">
        <v>661782067</v>
      </c>
      <c r="C28" s="84">
        <v>18633203.46</v>
      </c>
      <c r="D28" s="84">
        <v>680415270.46</v>
      </c>
      <c r="E28" s="84">
        <v>131218019.4</v>
      </c>
      <c r="F28" s="84">
        <v>130242432.32</v>
      </c>
      <c r="G28" s="84">
        <v>549197251.06</v>
      </c>
    </row>
    <row r="29" spans="1:7" ht="15">
      <c r="A29" s="39" t="s">
        <v>456</v>
      </c>
      <c r="B29" s="84">
        <v>88334875</v>
      </c>
      <c r="C29" s="84">
        <v>53871381.13</v>
      </c>
      <c r="D29" s="84">
        <v>142206256.13</v>
      </c>
      <c r="E29" s="84">
        <v>87919508.64</v>
      </c>
      <c r="F29" s="84">
        <v>87838720.84</v>
      </c>
      <c r="G29" s="84">
        <v>54286747.49</v>
      </c>
    </row>
    <row r="30" spans="1:7" ht="15">
      <c r="A30" s="39" t="s">
        <v>457</v>
      </c>
      <c r="B30" s="84">
        <v>22402404</v>
      </c>
      <c r="C30" s="84">
        <v>2439078.85</v>
      </c>
      <c r="D30" s="84">
        <v>24841482.85</v>
      </c>
      <c r="E30" s="84">
        <v>4917148</v>
      </c>
      <c r="F30" s="84">
        <v>4893387.19</v>
      </c>
      <c r="G30" s="84">
        <v>19924334.85</v>
      </c>
    </row>
    <row r="31" spans="1:7" ht="15">
      <c r="A31" s="39" t="s">
        <v>458</v>
      </c>
      <c r="B31" s="84">
        <v>407904445</v>
      </c>
      <c r="C31" s="84">
        <v>-4776071.14</v>
      </c>
      <c r="D31" s="84">
        <v>403128373.86</v>
      </c>
      <c r="E31" s="84">
        <v>79606328.86</v>
      </c>
      <c r="F31" s="84">
        <v>79081501.15</v>
      </c>
      <c r="G31" s="84">
        <v>323522045</v>
      </c>
    </row>
    <row r="32" spans="1:7" ht="15">
      <c r="A32" s="39" t="s">
        <v>485</v>
      </c>
      <c r="B32" s="130">
        <v>1309380</v>
      </c>
      <c r="C32" s="130">
        <v>0</v>
      </c>
      <c r="D32" s="130">
        <v>1309380</v>
      </c>
      <c r="E32" s="130">
        <v>0</v>
      </c>
      <c r="F32" s="130">
        <v>0</v>
      </c>
      <c r="G32" s="130">
        <v>1309380</v>
      </c>
    </row>
    <row r="33" spans="1:7" ht="15">
      <c r="A33" s="39" t="s">
        <v>459</v>
      </c>
      <c r="B33" s="84">
        <v>276180277</v>
      </c>
      <c r="C33" s="84">
        <v>0</v>
      </c>
      <c r="D33" s="84">
        <v>276180277</v>
      </c>
      <c r="E33" s="84">
        <v>51932404.33</v>
      </c>
      <c r="F33" s="84">
        <v>51932404.33</v>
      </c>
      <c r="G33" s="84">
        <v>224247872.67</v>
      </c>
    </row>
    <row r="34" spans="1:7" ht="15">
      <c r="A34" s="39" t="s">
        <v>460</v>
      </c>
      <c r="B34" s="84">
        <v>242346479</v>
      </c>
      <c r="C34" s="84">
        <v>0</v>
      </c>
      <c r="D34" s="84">
        <v>242346479</v>
      </c>
      <c r="E34" s="84">
        <v>62539389.5</v>
      </c>
      <c r="F34" s="84">
        <v>62539389.5</v>
      </c>
      <c r="G34" s="84">
        <v>179807089.5</v>
      </c>
    </row>
    <row r="35" spans="1:7" ht="15">
      <c r="A35" s="39" t="s">
        <v>461</v>
      </c>
      <c r="B35" s="84">
        <v>323771219</v>
      </c>
      <c r="C35" s="84">
        <v>737938.74</v>
      </c>
      <c r="D35" s="84">
        <v>324509157.74</v>
      </c>
      <c r="E35" s="84">
        <v>81680734.73</v>
      </c>
      <c r="F35" s="84">
        <v>81680734.73</v>
      </c>
      <c r="G35" s="84">
        <v>242828423.01</v>
      </c>
    </row>
    <row r="36" spans="1:7" ht="15">
      <c r="A36" s="39" t="s">
        <v>462</v>
      </c>
      <c r="B36" s="84">
        <v>395113955</v>
      </c>
      <c r="C36" s="84">
        <v>23955944.01</v>
      </c>
      <c r="D36" s="84">
        <v>419069899.01</v>
      </c>
      <c r="E36" s="84">
        <v>154247838.5</v>
      </c>
      <c r="F36" s="84">
        <v>154247838.5</v>
      </c>
      <c r="G36" s="84">
        <v>264822060.51</v>
      </c>
    </row>
    <row r="37" spans="1:7" ht="15">
      <c r="A37" s="39" t="s">
        <v>463</v>
      </c>
      <c r="B37" s="84">
        <v>2384543870</v>
      </c>
      <c r="C37" s="84">
        <v>101960873.53</v>
      </c>
      <c r="D37" s="84">
        <v>2486504743.53</v>
      </c>
      <c r="E37" s="84">
        <v>569517644.28</v>
      </c>
      <c r="F37" s="84">
        <v>568578465.17</v>
      </c>
      <c r="G37" s="84">
        <v>1916987099.25</v>
      </c>
    </row>
    <row r="38" spans="1:7" ht="15">
      <c r="A38" s="39" t="s">
        <v>464</v>
      </c>
      <c r="B38" s="84">
        <v>47151000</v>
      </c>
      <c r="C38" s="84">
        <v>0</v>
      </c>
      <c r="D38" s="84">
        <v>47151000</v>
      </c>
      <c r="E38" s="84">
        <v>10078000</v>
      </c>
      <c r="F38" s="84">
        <v>10078000</v>
      </c>
      <c r="G38" s="84">
        <v>37073000</v>
      </c>
    </row>
    <row r="39" spans="1:7" ht="15">
      <c r="A39" s="39" t="s">
        <v>465</v>
      </c>
      <c r="B39" s="84">
        <v>2683694166</v>
      </c>
      <c r="C39" s="84">
        <v>-7314851.34</v>
      </c>
      <c r="D39" s="84">
        <v>2676379314.66</v>
      </c>
      <c r="E39" s="84">
        <v>680576256</v>
      </c>
      <c r="F39" s="84">
        <v>680576256</v>
      </c>
      <c r="G39" s="84">
        <v>1995803058.66</v>
      </c>
    </row>
    <row r="40" spans="1:7" ht="15">
      <c r="A40" s="40" t="s">
        <v>146</v>
      </c>
      <c r="B40" s="85"/>
      <c r="C40" s="85"/>
      <c r="D40" s="85"/>
      <c r="E40" s="85"/>
      <c r="F40" s="85"/>
      <c r="G40" s="85"/>
    </row>
    <row r="41" spans="1:7" ht="15">
      <c r="A41" s="23" t="s">
        <v>380</v>
      </c>
      <c r="B41" s="86">
        <f>SUM(B42:cbvbcvbcv)</f>
        <v>10857113497</v>
      </c>
      <c r="C41" s="86">
        <f>SUM(C42:GASTO_E_FIN_02)</f>
        <v>716338570.04</v>
      </c>
      <c r="D41" s="86">
        <f>SUM(D42:cvbcvbcbv)</f>
        <v>11573452067.04</v>
      </c>
      <c r="E41" s="86">
        <f>SUM(E42:GASTO_E_FIN_04)</f>
        <v>2473320012.33</v>
      </c>
      <c r="F41" s="86">
        <f>SUM(F42:GASTO_E_FIN_05)</f>
        <v>2473320012.33</v>
      </c>
      <c r="G41" s="86">
        <f>SUM(G42:GASTO_E_FIN_06)</f>
        <v>9100132054.710001</v>
      </c>
    </row>
    <row r="42" spans="1:7" ht="15">
      <c r="A42" s="39" t="s">
        <v>439</v>
      </c>
      <c r="B42" s="84">
        <v>86065081</v>
      </c>
      <c r="C42" s="84">
        <v>-27430487.71</v>
      </c>
      <c r="D42" s="84">
        <v>58634593.29</v>
      </c>
      <c r="E42" s="84">
        <v>1184253.32</v>
      </c>
      <c r="F42" s="84">
        <v>1184253.32</v>
      </c>
      <c r="G42" s="84">
        <f aca="true" t="shared" si="0" ref="G42:G47">D42-E42</f>
        <v>57450339.97</v>
      </c>
    </row>
    <row r="43" spans="1:7" ht="15">
      <c r="A43" s="39" t="s">
        <v>440</v>
      </c>
      <c r="B43" s="84">
        <v>0</v>
      </c>
      <c r="C43" s="84">
        <v>8994811.18</v>
      </c>
      <c r="D43" s="84">
        <v>8994811.18</v>
      </c>
      <c r="E43" s="84">
        <v>8985338.3</v>
      </c>
      <c r="F43" s="84">
        <v>8985338.3</v>
      </c>
      <c r="G43" s="84">
        <f t="shared" si="0"/>
        <v>9472.879999998957</v>
      </c>
    </row>
    <row r="44" spans="1:7" ht="15">
      <c r="A44" s="39" t="s">
        <v>443</v>
      </c>
      <c r="B44" s="84">
        <v>10000000</v>
      </c>
      <c r="C44" s="84">
        <v>-184826</v>
      </c>
      <c r="D44" s="84">
        <v>9815174</v>
      </c>
      <c r="E44" s="84">
        <v>0</v>
      </c>
      <c r="F44" s="84">
        <v>0</v>
      </c>
      <c r="G44" s="84">
        <f t="shared" si="0"/>
        <v>9815174</v>
      </c>
    </row>
    <row r="45" spans="1:7" ht="15">
      <c r="A45" s="39" t="s">
        <v>444</v>
      </c>
      <c r="B45" s="84">
        <v>5088906345</v>
      </c>
      <c r="C45" s="84">
        <v>6642087.6</v>
      </c>
      <c r="D45" s="84">
        <v>5095548432.6</v>
      </c>
      <c r="E45" s="84">
        <v>1052172801.23</v>
      </c>
      <c r="F45" s="84">
        <v>1052172801.23</v>
      </c>
      <c r="G45" s="84">
        <f t="shared" si="0"/>
        <v>4043375631.3700004</v>
      </c>
    </row>
    <row r="46" spans="1:7" ht="15">
      <c r="A46" s="39" t="s">
        <v>445</v>
      </c>
      <c r="B46" s="84">
        <v>25000000</v>
      </c>
      <c r="C46" s="84">
        <v>-462066</v>
      </c>
      <c r="D46" s="84">
        <v>24537934</v>
      </c>
      <c r="E46" s="84">
        <v>0</v>
      </c>
      <c r="F46" s="84">
        <v>0</v>
      </c>
      <c r="G46" s="84">
        <f t="shared" si="0"/>
        <v>24537934</v>
      </c>
    </row>
    <row r="47" spans="1:7" ht="15">
      <c r="A47" s="39" t="s">
        <v>447</v>
      </c>
      <c r="B47" s="84">
        <v>48919519</v>
      </c>
      <c r="C47" s="84">
        <v>0</v>
      </c>
      <c r="D47" s="84">
        <v>48919519</v>
      </c>
      <c r="E47" s="84">
        <v>0</v>
      </c>
      <c r="F47" s="84">
        <v>0</v>
      </c>
      <c r="G47" s="84">
        <f t="shared" si="0"/>
        <v>48919519</v>
      </c>
    </row>
    <row r="48" spans="1:7" ht="15">
      <c r="A48" s="81" t="s">
        <v>449</v>
      </c>
      <c r="B48" s="84">
        <v>20000000</v>
      </c>
      <c r="C48" s="84">
        <v>0</v>
      </c>
      <c r="D48" s="84">
        <v>20000000</v>
      </c>
      <c r="E48" s="84">
        <v>0</v>
      </c>
      <c r="F48" s="84">
        <v>0</v>
      </c>
      <c r="G48" s="84">
        <f aca="true" t="shared" si="1" ref="G48:G57">D48-E48</f>
        <v>20000000</v>
      </c>
    </row>
    <row r="49" spans="1:7" ht="15">
      <c r="A49" s="81" t="s">
        <v>450</v>
      </c>
      <c r="B49" s="84">
        <v>15600000</v>
      </c>
      <c r="C49" s="84">
        <v>-103503</v>
      </c>
      <c r="D49" s="84">
        <v>15496497</v>
      </c>
      <c r="E49" s="84">
        <v>0</v>
      </c>
      <c r="F49" s="84">
        <v>0</v>
      </c>
      <c r="G49" s="84">
        <f t="shared" si="1"/>
        <v>15496497</v>
      </c>
    </row>
    <row r="50" spans="1:7" ht="30">
      <c r="A50" s="81" t="s">
        <v>475</v>
      </c>
      <c r="B50" s="84">
        <v>12500000</v>
      </c>
      <c r="C50" s="84">
        <v>11580944.88</v>
      </c>
      <c r="D50" s="84">
        <v>24080944.88</v>
      </c>
      <c r="E50" s="84">
        <v>2491994.08</v>
      </c>
      <c r="F50" s="84">
        <v>2491994.08</v>
      </c>
      <c r="G50" s="84">
        <f t="shared" si="1"/>
        <v>21588950.799999997</v>
      </c>
    </row>
    <row r="51" spans="1:7" ht="30">
      <c r="A51" s="81" t="s">
        <v>452</v>
      </c>
      <c r="B51" s="84">
        <v>349575000</v>
      </c>
      <c r="C51" s="84">
        <v>4566477.13</v>
      </c>
      <c r="D51" s="84">
        <v>354141477.13</v>
      </c>
      <c r="E51" s="84">
        <v>14707796.07</v>
      </c>
      <c r="F51" s="84">
        <v>14707796.07</v>
      </c>
      <c r="G51" s="84">
        <f t="shared" si="1"/>
        <v>339433681.06</v>
      </c>
    </row>
    <row r="52" spans="1:7" ht="15">
      <c r="A52" s="39" t="s">
        <v>455</v>
      </c>
      <c r="B52" s="84">
        <v>64957467</v>
      </c>
      <c r="C52" s="84">
        <v>30264632.1</v>
      </c>
      <c r="D52" s="84">
        <v>95222099.1</v>
      </c>
      <c r="E52" s="84">
        <v>19196758.37</v>
      </c>
      <c r="F52" s="84">
        <v>19196758.37</v>
      </c>
      <c r="G52" s="84">
        <f t="shared" si="1"/>
        <v>76025340.72999999</v>
      </c>
    </row>
    <row r="53" spans="1:7" ht="15">
      <c r="A53" s="39" t="s">
        <v>456</v>
      </c>
      <c r="B53" s="84">
        <v>16000000</v>
      </c>
      <c r="C53" s="84">
        <v>6990156</v>
      </c>
      <c r="D53" s="84">
        <v>22990156</v>
      </c>
      <c r="E53" s="84">
        <v>0</v>
      </c>
      <c r="F53" s="84">
        <v>0</v>
      </c>
      <c r="G53" s="84">
        <f t="shared" si="1"/>
        <v>22990156</v>
      </c>
    </row>
    <row r="54" spans="1:7" ht="15">
      <c r="A54" s="39" t="s">
        <v>458</v>
      </c>
      <c r="B54" s="84">
        <v>34751684</v>
      </c>
      <c r="C54" s="84">
        <v>14316088.81</v>
      </c>
      <c r="D54" s="84">
        <v>49067772.81</v>
      </c>
      <c r="E54" s="84">
        <v>5561522.8</v>
      </c>
      <c r="F54" s="84">
        <v>5561522.8</v>
      </c>
      <c r="G54" s="84">
        <f t="shared" si="1"/>
        <v>43506250.010000005</v>
      </c>
    </row>
    <row r="55" spans="1:7" ht="15">
      <c r="A55" s="39" t="s">
        <v>461</v>
      </c>
      <c r="B55" s="84">
        <v>0</v>
      </c>
      <c r="C55" s="84">
        <v>19192393.15</v>
      </c>
      <c r="D55" s="84">
        <v>19192393.15</v>
      </c>
      <c r="E55" s="84">
        <v>3192393.15</v>
      </c>
      <c r="F55" s="84">
        <v>3192393.15</v>
      </c>
      <c r="G55" s="84">
        <f t="shared" si="1"/>
        <v>15999999.999999998</v>
      </c>
    </row>
    <row r="56" spans="1:7" ht="15">
      <c r="A56" s="39" t="s">
        <v>463</v>
      </c>
      <c r="B56" s="84">
        <v>3546201888</v>
      </c>
      <c r="C56" s="84">
        <v>632526007.88</v>
      </c>
      <c r="D56" s="84">
        <v>4178727895.88</v>
      </c>
      <c r="E56" s="84">
        <v>940359318.59</v>
      </c>
      <c r="F56" s="84">
        <v>940359318.59</v>
      </c>
      <c r="G56" s="84">
        <f t="shared" si="1"/>
        <v>3238368577.29</v>
      </c>
    </row>
    <row r="57" spans="1:7" ht="15">
      <c r="A57" s="39" t="s">
        <v>465</v>
      </c>
      <c r="B57" s="84">
        <v>1538636513</v>
      </c>
      <c r="C57" s="84">
        <v>9445854.02</v>
      </c>
      <c r="D57" s="84">
        <v>1548082367.02</v>
      </c>
      <c r="E57" s="84">
        <v>425467836.42</v>
      </c>
      <c r="F57" s="84">
        <v>425467836.42</v>
      </c>
      <c r="G57" s="84">
        <f t="shared" si="1"/>
        <v>1122614530.6</v>
      </c>
    </row>
    <row r="58" spans="1:7" ht="15">
      <c r="A58" s="40" t="s">
        <v>146</v>
      </c>
      <c r="B58" s="29"/>
      <c r="C58" s="29"/>
      <c r="D58" s="29"/>
      <c r="E58" s="29"/>
      <c r="F58" s="29"/>
      <c r="G58" s="29"/>
    </row>
    <row r="59" spans="1:7" ht="15">
      <c r="A59" s="23" t="s">
        <v>376</v>
      </c>
      <c r="B59" s="86">
        <f>GASTO_NE_T1+vcvcbvcbcvb</f>
        <v>21454315101</v>
      </c>
      <c r="C59" s="86">
        <f>cvbvcbcbvbc+cvbcbvbcvbvc</f>
        <v>1426108541.44</v>
      </c>
      <c r="D59" s="86">
        <f>vcbvbcbdfgfdg+GASTO_E_T3</f>
        <v>22880423642.440002</v>
      </c>
      <c r="E59" s="86">
        <f>GASTO_NE_T4+GASTO_E_T4</f>
        <v>5224845028.46</v>
      </c>
      <c r="F59" s="86">
        <f>GASTO_NE_T5+GASTO_E_T5</f>
        <v>5219412494.42</v>
      </c>
      <c r="G59" s="86">
        <f>GASTO_NE_T6+GASTO_E_T6</f>
        <v>17655578613.98</v>
      </c>
    </row>
    <row r="60" spans="1:7" ht="15">
      <c r="A60" s="35"/>
      <c r="B60" s="119"/>
      <c r="C60" s="119"/>
      <c r="D60" s="119"/>
      <c r="E60" s="119"/>
      <c r="F60" s="119"/>
      <c r="G60" s="119"/>
    </row>
    <row r="61" spans="1:7" ht="15" hidden="1">
      <c r="A61"/>
      <c r="B61"/>
      <c r="C61"/>
      <c r="D61"/>
      <c r="E61"/>
      <c r="F61"/>
      <c r="G61"/>
    </row>
    <row r="62" spans="1:7" ht="15" hidden="1">
      <c r="A62"/>
      <c r="B62"/>
      <c r="C62"/>
      <c r="D62"/>
      <c r="E62"/>
      <c r="F62"/>
      <c r="G62"/>
    </row>
    <row r="63" spans="1:7" ht="15" hidden="1">
      <c r="A63"/>
      <c r="B63"/>
      <c r="C63"/>
      <c r="D63"/>
      <c r="E63"/>
      <c r="F63"/>
      <c r="G63"/>
    </row>
    <row r="64" spans="1:7" ht="15" hidden="1">
      <c r="A64"/>
      <c r="B64"/>
      <c r="C64"/>
      <c r="D64"/>
      <c r="E64"/>
      <c r="F64"/>
      <c r="G64"/>
    </row>
    <row r="65" spans="1:7" ht="15" hidden="1">
      <c r="A65"/>
      <c r="B65"/>
      <c r="C65"/>
      <c r="D65"/>
      <c r="E65"/>
      <c r="F65"/>
      <c r="G65"/>
    </row>
    <row r="66" spans="1:7" ht="15" hidden="1">
      <c r="A66"/>
      <c r="B66"/>
      <c r="C66"/>
      <c r="D66"/>
      <c r="E66"/>
      <c r="F66"/>
      <c r="G66"/>
    </row>
    <row r="67" spans="1:7" ht="15" hidden="1">
      <c r="A67"/>
      <c r="B67"/>
      <c r="C67"/>
      <c r="D67"/>
      <c r="E67"/>
      <c r="F67"/>
      <c r="G67"/>
    </row>
    <row r="68" spans="1:7" ht="15" hidden="1">
      <c r="A68"/>
      <c r="B68"/>
      <c r="C68"/>
      <c r="D68"/>
      <c r="E68"/>
      <c r="F68"/>
      <c r="G68"/>
    </row>
    <row r="69" spans="1:7" ht="15" hidden="1">
      <c r="A69"/>
      <c r="B69"/>
      <c r="C69"/>
      <c r="D69"/>
      <c r="E69"/>
      <c r="F69"/>
      <c r="G69"/>
    </row>
    <row r="70" spans="1:7" ht="15" hidden="1">
      <c r="A70"/>
      <c r="B70"/>
      <c r="C70"/>
      <c r="D70"/>
      <c r="E70"/>
      <c r="F70"/>
      <c r="G70"/>
    </row>
    <row r="71" spans="1:7" ht="15" hidden="1">
      <c r="A71"/>
      <c r="B71"/>
      <c r="C71"/>
      <c r="D71"/>
      <c r="E71"/>
      <c r="F71"/>
      <c r="G71"/>
    </row>
    <row r="72" spans="1:7" ht="15" hidden="1">
      <c r="A72"/>
      <c r="B72"/>
      <c r="C72"/>
      <c r="D72"/>
      <c r="E72"/>
      <c r="F72"/>
      <c r="G72"/>
    </row>
    <row r="73" spans="1:7" ht="15" hidden="1">
      <c r="A73"/>
      <c r="B73"/>
      <c r="C73"/>
      <c r="D73"/>
      <c r="E73"/>
      <c r="F73"/>
      <c r="G73"/>
    </row>
    <row r="74" spans="1:7" ht="15" hidden="1">
      <c r="A74"/>
      <c r="B74"/>
      <c r="C74"/>
      <c r="D74"/>
      <c r="E74"/>
      <c r="F74"/>
      <c r="G74"/>
    </row>
    <row r="75" spans="1:7" ht="15" hidden="1">
      <c r="A75"/>
      <c r="B75"/>
      <c r="C75"/>
      <c r="D75"/>
      <c r="E75"/>
      <c r="F75"/>
      <c r="G75"/>
    </row>
    <row r="76" ht="15"/>
    <row r="78" ht="15"/>
    <row r="79" ht="15"/>
    <row r="80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9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5" fitToWidth="1" horizontalDpi="600" verticalDpi="600" orientation="portrait" scale="52" r:id="rId1"/>
  <ignoredErrors>
    <ignoredError sqref="B9:F9 B41:F41 B59:G59 G41:G57 G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40">
      <selection activeCell="C63" sqref="C63"/>
    </sheetView>
  </sheetViews>
  <sheetFormatPr defaultColWidth="0.71875" defaultRowHeight="15" zeroHeight="1"/>
  <cols>
    <col min="1" max="1" width="74.57421875" style="38" customWidth="1"/>
    <col min="2" max="6" width="20.7109375" style="38" customWidth="1"/>
    <col min="7" max="7" width="17.8515625" style="38" bestFit="1" customWidth="1"/>
    <col min="8" max="255" width="11.421875" style="0" hidden="1" customWidth="1"/>
  </cols>
  <sheetData>
    <row r="1" spans="1:7" ht="21">
      <c r="A1" s="159" t="s">
        <v>381</v>
      </c>
      <c r="B1" s="147"/>
      <c r="C1" s="147"/>
      <c r="D1" s="147"/>
      <c r="E1" s="147"/>
      <c r="F1" s="147"/>
      <c r="G1" s="147"/>
    </row>
    <row r="2" spans="1:7" ht="15">
      <c r="A2" s="132" t="s">
        <v>291</v>
      </c>
      <c r="B2" s="133"/>
      <c r="C2" s="133"/>
      <c r="D2" s="133"/>
      <c r="E2" s="133"/>
      <c r="F2" s="133"/>
      <c r="G2" s="134"/>
    </row>
    <row r="3" spans="1:7" ht="15">
      <c r="A3" s="135" t="s">
        <v>382</v>
      </c>
      <c r="B3" s="136"/>
      <c r="C3" s="136"/>
      <c r="D3" s="136"/>
      <c r="E3" s="136"/>
      <c r="F3" s="136"/>
      <c r="G3" s="137"/>
    </row>
    <row r="4" spans="1:7" ht="15">
      <c r="A4" s="135" t="s">
        <v>383</v>
      </c>
      <c r="B4" s="136"/>
      <c r="C4" s="136"/>
      <c r="D4" s="136"/>
      <c r="E4" s="136"/>
      <c r="F4" s="136"/>
      <c r="G4" s="137"/>
    </row>
    <row r="5" spans="1:7" ht="15">
      <c r="A5" s="138" t="s">
        <v>484</v>
      </c>
      <c r="B5" s="139"/>
      <c r="C5" s="139"/>
      <c r="D5" s="139"/>
      <c r="E5" s="139"/>
      <c r="F5" s="139"/>
      <c r="G5" s="140"/>
    </row>
    <row r="6" spans="1:7" ht="15">
      <c r="A6" s="141" t="s">
        <v>2</v>
      </c>
      <c r="B6" s="142"/>
      <c r="C6" s="142"/>
      <c r="D6" s="142"/>
      <c r="E6" s="142"/>
      <c r="F6" s="142"/>
      <c r="G6" s="143"/>
    </row>
    <row r="7" spans="1:7" ht="15">
      <c r="A7" s="148" t="s">
        <v>4</v>
      </c>
      <c r="B7" s="141" t="s">
        <v>295</v>
      </c>
      <c r="C7" s="142"/>
      <c r="D7" s="142"/>
      <c r="E7" s="142"/>
      <c r="F7" s="143"/>
      <c r="G7" s="155" t="s">
        <v>384</v>
      </c>
    </row>
    <row r="8" spans="1:7" ht="30">
      <c r="A8" s="149"/>
      <c r="B8" s="18" t="s">
        <v>297</v>
      </c>
      <c r="C8" s="6" t="s">
        <v>385</v>
      </c>
      <c r="D8" s="18" t="s">
        <v>299</v>
      </c>
      <c r="E8" s="18" t="s">
        <v>182</v>
      </c>
      <c r="F8" s="30" t="s">
        <v>199</v>
      </c>
      <c r="G8" s="154"/>
    </row>
    <row r="9" spans="1:7" ht="15">
      <c r="A9" s="19" t="s">
        <v>386</v>
      </c>
      <c r="B9" s="106">
        <f aca="true" t="shared" si="0" ref="B9:G9">SUM(B10,B19,B27,B37)</f>
        <v>10597201604</v>
      </c>
      <c r="C9" s="106">
        <f t="shared" si="0"/>
        <v>709769971.4</v>
      </c>
      <c r="D9" s="106">
        <f t="shared" si="0"/>
        <v>11306971575.400002</v>
      </c>
      <c r="E9" s="106">
        <f t="shared" si="0"/>
        <v>2751525016.13</v>
      </c>
      <c r="F9" s="106">
        <f t="shared" si="0"/>
        <v>2746092482.09</v>
      </c>
      <c r="G9" s="106">
        <f t="shared" si="0"/>
        <v>8555446559.2699995</v>
      </c>
    </row>
    <row r="10" spans="1:7" ht="15">
      <c r="A10" s="20" t="s">
        <v>387</v>
      </c>
      <c r="B10" s="107">
        <f aca="true" t="shared" si="1" ref="B10:G10">SUM(B11:B18)</f>
        <v>3452780062</v>
      </c>
      <c r="C10" s="107">
        <f t="shared" si="1"/>
        <v>205270803.17999998</v>
      </c>
      <c r="D10" s="107">
        <f t="shared" si="1"/>
        <v>3658050865.18</v>
      </c>
      <c r="E10" s="107">
        <f t="shared" si="1"/>
        <v>902971264.9000001</v>
      </c>
      <c r="F10" s="107">
        <f t="shared" si="1"/>
        <v>899761792.6999999</v>
      </c>
      <c r="G10" s="107">
        <f t="shared" si="1"/>
        <v>2755079600.28</v>
      </c>
    </row>
    <row r="11" spans="1:7" ht="15">
      <c r="A11" s="21" t="s">
        <v>388</v>
      </c>
      <c r="B11" s="107">
        <v>242346479</v>
      </c>
      <c r="C11" s="107">
        <v>0</v>
      </c>
      <c r="D11" s="107">
        <v>242346479</v>
      </c>
      <c r="E11" s="107">
        <v>62539389.5</v>
      </c>
      <c r="F11" s="107">
        <v>62539389.5</v>
      </c>
      <c r="G11" s="107">
        <f>D11-E11</f>
        <v>179807089.5</v>
      </c>
    </row>
    <row r="12" spans="1:7" ht="15">
      <c r="A12" s="21" t="s">
        <v>389</v>
      </c>
      <c r="B12" s="107">
        <v>1006715119</v>
      </c>
      <c r="C12" s="107">
        <v>433130.88</v>
      </c>
      <c r="D12" s="107">
        <v>1007148249.88</v>
      </c>
      <c r="E12" s="107">
        <v>219953246.16</v>
      </c>
      <c r="F12" s="107">
        <v>218806520.9</v>
      </c>
      <c r="G12" s="107">
        <f aca="true" t="shared" si="2" ref="G12:G18">D12-E12</f>
        <v>787195003.72</v>
      </c>
    </row>
    <row r="13" spans="1:7" ht="15">
      <c r="A13" s="21" t="s">
        <v>390</v>
      </c>
      <c r="B13" s="107">
        <v>769509630</v>
      </c>
      <c r="C13" s="107">
        <v>118892192.96</v>
      </c>
      <c r="D13" s="107">
        <v>888401822.96</v>
      </c>
      <c r="E13" s="107">
        <v>276113923.82</v>
      </c>
      <c r="F13" s="107">
        <v>275648905.74</v>
      </c>
      <c r="G13" s="107">
        <f t="shared" si="2"/>
        <v>612287899.1400001</v>
      </c>
    </row>
    <row r="14" spans="1:7" ht="15">
      <c r="A14" s="21" t="s">
        <v>391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f t="shared" si="2"/>
        <v>0</v>
      </c>
    </row>
    <row r="15" spans="1:7" ht="15">
      <c r="A15" s="21" t="s">
        <v>392</v>
      </c>
      <c r="B15" s="107">
        <v>364735101</v>
      </c>
      <c r="C15" s="107">
        <v>2307945.62</v>
      </c>
      <c r="D15" s="107">
        <v>367043046.62</v>
      </c>
      <c r="E15" s="107">
        <v>51209343.21</v>
      </c>
      <c r="F15" s="107">
        <v>50940863.27</v>
      </c>
      <c r="G15" s="107">
        <f t="shared" si="2"/>
        <v>315833703.41</v>
      </c>
    </row>
    <row r="16" spans="1:7" ht="15">
      <c r="A16" s="21" t="s">
        <v>393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f t="shared" si="2"/>
        <v>0</v>
      </c>
    </row>
    <row r="17" spans="1:7" ht="15">
      <c r="A17" s="21" t="s">
        <v>394</v>
      </c>
      <c r="B17" s="107">
        <v>773237928</v>
      </c>
      <c r="C17" s="107">
        <v>80440911.31</v>
      </c>
      <c r="D17" s="107">
        <v>853678839.31</v>
      </c>
      <c r="E17" s="107">
        <v>224907211.89</v>
      </c>
      <c r="F17" s="107">
        <v>223865495.19</v>
      </c>
      <c r="G17" s="107">
        <f t="shared" si="2"/>
        <v>628771627.42</v>
      </c>
    </row>
    <row r="18" spans="1:7" ht="15">
      <c r="A18" s="21" t="s">
        <v>395</v>
      </c>
      <c r="B18" s="107">
        <v>296235805</v>
      </c>
      <c r="C18" s="107">
        <v>3196622.41</v>
      </c>
      <c r="D18" s="107">
        <v>299432427.41</v>
      </c>
      <c r="E18" s="107">
        <v>68248150.32</v>
      </c>
      <c r="F18" s="107">
        <v>67960618.1</v>
      </c>
      <c r="G18" s="107">
        <f t="shared" si="2"/>
        <v>231184277.09000003</v>
      </c>
    </row>
    <row r="19" spans="1:7" ht="15">
      <c r="A19" s="20" t="s">
        <v>396</v>
      </c>
      <c r="B19" s="107">
        <f aca="true" t="shared" si="3" ref="B19:G19">SUM(B20:B26)</f>
        <v>3643483616</v>
      </c>
      <c r="C19" s="107">
        <f t="shared" si="3"/>
        <v>419114767.43</v>
      </c>
      <c r="D19" s="107">
        <f t="shared" si="3"/>
        <v>4062598383.4300003</v>
      </c>
      <c r="E19" s="107">
        <f t="shared" si="3"/>
        <v>934826622.55</v>
      </c>
      <c r="F19" s="107">
        <f t="shared" si="3"/>
        <v>933075196.4300001</v>
      </c>
      <c r="G19" s="107">
        <f t="shared" si="3"/>
        <v>3127771760.88</v>
      </c>
    </row>
    <row r="20" spans="1:7" ht="15">
      <c r="A20" s="21" t="s">
        <v>397</v>
      </c>
      <c r="B20" s="107">
        <v>60620819</v>
      </c>
      <c r="C20" s="107">
        <v>191591.49</v>
      </c>
      <c r="D20" s="107">
        <v>60812410.49</v>
      </c>
      <c r="E20" s="107">
        <v>12402991.24</v>
      </c>
      <c r="F20" s="107">
        <v>12354815.74</v>
      </c>
      <c r="G20" s="107">
        <f>D20-E20</f>
        <v>48409419.25</v>
      </c>
    </row>
    <row r="21" spans="1:7" ht="15">
      <c r="A21" s="21" t="s">
        <v>398</v>
      </c>
      <c r="B21" s="107">
        <v>224504277</v>
      </c>
      <c r="C21" s="107">
        <v>224994911.04</v>
      </c>
      <c r="D21" s="107">
        <v>449499188.04</v>
      </c>
      <c r="E21" s="107">
        <v>51938234.01</v>
      </c>
      <c r="F21" s="107">
        <v>51854095.88</v>
      </c>
      <c r="G21" s="107">
        <f aca="true" t="shared" si="4" ref="G21:G26">D21-E21</f>
        <v>397560954.03000003</v>
      </c>
    </row>
    <row r="22" spans="1:7" ht="15">
      <c r="A22" s="21" t="s">
        <v>399</v>
      </c>
      <c r="B22" s="107">
        <v>716900334</v>
      </c>
      <c r="C22" s="107">
        <v>41090902.27</v>
      </c>
      <c r="D22" s="107">
        <v>757991236.27</v>
      </c>
      <c r="E22" s="107">
        <v>186107183.23</v>
      </c>
      <c r="F22" s="107">
        <v>185369281.33</v>
      </c>
      <c r="G22" s="107">
        <f t="shared" si="4"/>
        <v>571884053.04</v>
      </c>
    </row>
    <row r="23" spans="1:7" ht="15">
      <c r="A23" s="21" t="s">
        <v>400</v>
      </c>
      <c r="B23" s="107">
        <v>304662143</v>
      </c>
      <c r="C23" s="107">
        <v>3211460.94</v>
      </c>
      <c r="D23" s="107">
        <v>307873603.94</v>
      </c>
      <c r="E23" s="107">
        <v>57157668.34</v>
      </c>
      <c r="F23" s="107">
        <v>56946878.16</v>
      </c>
      <c r="G23" s="107">
        <f t="shared" si="4"/>
        <v>250715935.6</v>
      </c>
    </row>
    <row r="24" spans="1:7" ht="15">
      <c r="A24" s="21" t="s">
        <v>401</v>
      </c>
      <c r="B24" s="107">
        <v>1881706499</v>
      </c>
      <c r="C24" s="107">
        <v>68334426.14</v>
      </c>
      <c r="D24" s="107">
        <v>1950040925.14</v>
      </c>
      <c r="E24" s="107">
        <v>426035138.73</v>
      </c>
      <c r="F24" s="107">
        <v>425524798.11</v>
      </c>
      <c r="G24" s="107">
        <f t="shared" si="4"/>
        <v>1524005786.41</v>
      </c>
    </row>
    <row r="25" spans="1:7" ht="15">
      <c r="A25" s="21" t="s">
        <v>402</v>
      </c>
      <c r="B25" s="107">
        <v>274803005</v>
      </c>
      <c r="C25" s="107">
        <v>17400000</v>
      </c>
      <c r="D25" s="107">
        <v>292203005</v>
      </c>
      <c r="E25" s="107">
        <v>83840869.25</v>
      </c>
      <c r="F25" s="107">
        <v>83840869.25</v>
      </c>
      <c r="G25" s="107">
        <f t="shared" si="4"/>
        <v>208362135.75</v>
      </c>
    </row>
    <row r="26" spans="1:7" ht="15">
      <c r="A26" s="21" t="s">
        <v>403</v>
      </c>
      <c r="B26" s="107">
        <v>180286539</v>
      </c>
      <c r="C26" s="107">
        <v>63891475.55</v>
      </c>
      <c r="D26" s="107">
        <v>244178014.55</v>
      </c>
      <c r="E26" s="107">
        <v>117344537.75</v>
      </c>
      <c r="F26" s="107">
        <v>117184457.96</v>
      </c>
      <c r="G26" s="107">
        <f t="shared" si="4"/>
        <v>126833476.80000001</v>
      </c>
    </row>
    <row r="27" spans="1:7" ht="15">
      <c r="A27" s="20" t="s">
        <v>404</v>
      </c>
      <c r="B27" s="107">
        <f aca="true" t="shared" si="5" ref="B27:G27">SUM(B28:B36)</f>
        <v>541063483</v>
      </c>
      <c r="C27" s="107">
        <f t="shared" si="5"/>
        <v>92699252.13</v>
      </c>
      <c r="D27" s="107">
        <f t="shared" si="5"/>
        <v>633762735.13</v>
      </c>
      <c r="E27" s="107">
        <f t="shared" si="5"/>
        <v>181218468.35000002</v>
      </c>
      <c r="F27" s="107">
        <f t="shared" si="5"/>
        <v>180746832.62999997</v>
      </c>
      <c r="G27" s="107">
        <f t="shared" si="5"/>
        <v>452544266.78000003</v>
      </c>
    </row>
    <row r="28" spans="1:7" ht="15">
      <c r="A28" s="36" t="s">
        <v>405</v>
      </c>
      <c r="B28" s="107">
        <v>102568958</v>
      </c>
      <c r="C28" s="107">
        <v>181316.97</v>
      </c>
      <c r="D28" s="107">
        <v>102750274.97</v>
      </c>
      <c r="E28" s="107">
        <v>25738960.29</v>
      </c>
      <c r="F28" s="107">
        <v>25646386.17</v>
      </c>
      <c r="G28" s="107">
        <f>D28-E28</f>
        <v>77011314.68</v>
      </c>
    </row>
    <row r="29" spans="1:7" ht="15">
      <c r="A29" s="21" t="s">
        <v>406</v>
      </c>
      <c r="B29" s="107">
        <v>196473793</v>
      </c>
      <c r="C29" s="107">
        <v>52854626.49</v>
      </c>
      <c r="D29" s="107">
        <v>249328419.49</v>
      </c>
      <c r="E29" s="107">
        <v>91853908.39</v>
      </c>
      <c r="F29" s="107">
        <v>91710346.66</v>
      </c>
      <c r="G29" s="107">
        <f aca="true" t="shared" si="6" ref="G29:G36">D29-E29</f>
        <v>157474511.10000002</v>
      </c>
    </row>
    <row r="30" spans="1:7" ht="15">
      <c r="A30" s="21" t="s">
        <v>407</v>
      </c>
      <c r="B30" s="107">
        <v>73285394</v>
      </c>
      <c r="C30" s="107">
        <v>247097.33</v>
      </c>
      <c r="D30" s="107">
        <v>73532491.33</v>
      </c>
      <c r="E30" s="107">
        <v>2649295.16</v>
      </c>
      <c r="F30" s="107">
        <v>2618248.86</v>
      </c>
      <c r="G30" s="107">
        <f t="shared" si="6"/>
        <v>70883196.17</v>
      </c>
    </row>
    <row r="31" spans="1:7" ht="15">
      <c r="A31" s="21" t="s">
        <v>408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f t="shared" si="6"/>
        <v>0</v>
      </c>
    </row>
    <row r="32" spans="1:7" ht="15">
      <c r="A32" s="21" t="s">
        <v>409</v>
      </c>
      <c r="B32" s="107">
        <v>8432735</v>
      </c>
      <c r="C32" s="107">
        <v>1038.43</v>
      </c>
      <c r="D32" s="107">
        <v>8433773.43</v>
      </c>
      <c r="E32" s="107">
        <v>1551338.66</v>
      </c>
      <c r="F32" s="107">
        <v>1538539.56</v>
      </c>
      <c r="G32" s="107">
        <f t="shared" si="6"/>
        <v>6882434.77</v>
      </c>
    </row>
    <row r="33" spans="1:7" ht="15">
      <c r="A33" s="21" t="s">
        <v>410</v>
      </c>
      <c r="B33" s="107">
        <v>83265774</v>
      </c>
      <c r="C33" s="107">
        <v>6461198.89</v>
      </c>
      <c r="D33" s="107">
        <v>89726972.89</v>
      </c>
      <c r="E33" s="107">
        <v>19050532.27</v>
      </c>
      <c r="F33" s="107">
        <v>18938424.07</v>
      </c>
      <c r="G33" s="107">
        <f t="shared" si="6"/>
        <v>70676440.62</v>
      </c>
    </row>
    <row r="34" spans="1:7" ht="15">
      <c r="A34" s="21" t="s">
        <v>411</v>
      </c>
      <c r="B34" s="107">
        <v>61042424</v>
      </c>
      <c r="C34" s="107">
        <v>30207297.11</v>
      </c>
      <c r="D34" s="107">
        <v>91249721.11</v>
      </c>
      <c r="E34" s="107">
        <v>36419505.47</v>
      </c>
      <c r="F34" s="107">
        <v>36366799.57</v>
      </c>
      <c r="G34" s="107">
        <f t="shared" si="6"/>
        <v>54830215.64</v>
      </c>
    </row>
    <row r="35" spans="1:7" ht="15">
      <c r="A35" s="21" t="s">
        <v>412</v>
      </c>
      <c r="B35" s="107">
        <v>836020</v>
      </c>
      <c r="C35" s="107">
        <v>16509</v>
      </c>
      <c r="D35" s="107">
        <v>852529</v>
      </c>
      <c r="E35" s="107">
        <v>216107.52</v>
      </c>
      <c r="F35" s="107">
        <v>214924.35</v>
      </c>
      <c r="G35" s="107">
        <f t="shared" si="6"/>
        <v>636421.48</v>
      </c>
    </row>
    <row r="36" spans="1:7" ht="15">
      <c r="A36" s="21" t="s">
        <v>413</v>
      </c>
      <c r="B36" s="107">
        <v>15158385</v>
      </c>
      <c r="C36" s="107">
        <v>2730167.91</v>
      </c>
      <c r="D36" s="107">
        <v>17888552.91</v>
      </c>
      <c r="E36" s="107">
        <v>3738820.59</v>
      </c>
      <c r="F36" s="107">
        <v>3713163.39</v>
      </c>
      <c r="G36" s="107">
        <f t="shared" si="6"/>
        <v>14149732.32</v>
      </c>
    </row>
    <row r="37" spans="1:7" ht="30">
      <c r="A37" s="33" t="s">
        <v>414</v>
      </c>
      <c r="B37" s="107">
        <f aca="true" t="shared" si="7" ref="B37:G37">SUM(B38:B41)</f>
        <v>2959874443</v>
      </c>
      <c r="C37" s="107">
        <f t="shared" si="7"/>
        <v>-7314851.34</v>
      </c>
      <c r="D37" s="107">
        <f t="shared" si="7"/>
        <v>2952559591.66</v>
      </c>
      <c r="E37" s="107">
        <f t="shared" si="7"/>
        <v>732508660.33</v>
      </c>
      <c r="F37" s="107">
        <f t="shared" si="7"/>
        <v>732508660.33</v>
      </c>
      <c r="G37" s="107">
        <f t="shared" si="7"/>
        <v>2220050931.33</v>
      </c>
    </row>
    <row r="38" spans="1:7" ht="15">
      <c r="A38" s="36" t="s">
        <v>415</v>
      </c>
      <c r="B38" s="107">
        <v>259650385</v>
      </c>
      <c r="C38" s="107">
        <v>0</v>
      </c>
      <c r="D38" s="107">
        <v>259650385</v>
      </c>
      <c r="E38" s="107">
        <v>48333779.47</v>
      </c>
      <c r="F38" s="107">
        <v>48333779.47</v>
      </c>
      <c r="G38" s="107">
        <f>D38-E38</f>
        <v>211316605.53</v>
      </c>
    </row>
    <row r="39" spans="1:7" ht="30">
      <c r="A39" s="36" t="s">
        <v>416</v>
      </c>
      <c r="B39" s="107">
        <v>2683694166</v>
      </c>
      <c r="C39" s="107">
        <v>-7314851.34</v>
      </c>
      <c r="D39" s="107">
        <v>2676379314.66</v>
      </c>
      <c r="E39" s="107">
        <v>680576256</v>
      </c>
      <c r="F39" s="107">
        <v>680576256</v>
      </c>
      <c r="G39" s="107">
        <f>D39-E39</f>
        <v>1995803058.6599998</v>
      </c>
    </row>
    <row r="40" spans="1:7" ht="15">
      <c r="A40" s="36" t="s">
        <v>417</v>
      </c>
      <c r="B40" s="107">
        <v>0</v>
      </c>
      <c r="C40" s="107">
        <v>0</v>
      </c>
      <c r="D40" s="107">
        <v>0</v>
      </c>
      <c r="E40" s="107">
        <v>0</v>
      </c>
      <c r="F40" s="107">
        <v>0</v>
      </c>
      <c r="G40" s="107">
        <f>D40-E40</f>
        <v>0</v>
      </c>
    </row>
    <row r="41" spans="1:7" ht="15">
      <c r="A41" s="36" t="s">
        <v>418</v>
      </c>
      <c r="B41" s="107">
        <v>16529892</v>
      </c>
      <c r="C41" s="107">
        <v>0</v>
      </c>
      <c r="D41" s="107">
        <v>16529892</v>
      </c>
      <c r="E41" s="107">
        <v>3598624.86</v>
      </c>
      <c r="F41" s="107">
        <v>3598624.86</v>
      </c>
      <c r="G41" s="107">
        <f>D41-E41</f>
        <v>12931267.14</v>
      </c>
    </row>
    <row r="42" spans="1:7" ht="15">
      <c r="A42" s="36"/>
      <c r="B42" s="107"/>
      <c r="C42" s="107"/>
      <c r="D42" s="107"/>
      <c r="E42" s="107"/>
      <c r="F42" s="107"/>
      <c r="G42" s="107"/>
    </row>
    <row r="43" spans="1:7" ht="15">
      <c r="A43" s="23" t="s">
        <v>419</v>
      </c>
      <c r="B43" s="108">
        <f aca="true" t="shared" si="8" ref="B43:G43">SUM(B44,B53,B61,B71)</f>
        <v>10857113497</v>
      </c>
      <c r="C43" s="108">
        <f t="shared" si="8"/>
        <v>716338570.0400001</v>
      </c>
      <c r="D43" s="108">
        <f t="shared" si="8"/>
        <v>11573452067.04</v>
      </c>
      <c r="E43" s="108">
        <f t="shared" si="8"/>
        <v>2473320012.33</v>
      </c>
      <c r="F43" s="108">
        <f t="shared" si="8"/>
        <v>2473320012.33</v>
      </c>
      <c r="G43" s="108">
        <f t="shared" si="8"/>
        <v>9100132054.710001</v>
      </c>
    </row>
    <row r="44" spans="1:7" ht="15">
      <c r="A44" s="20" t="s">
        <v>420</v>
      </c>
      <c r="B44" s="107">
        <f aca="true" t="shared" si="9" ref="B44:G44">SUM(B45:B52)</f>
        <v>211774232</v>
      </c>
      <c r="C44" s="107">
        <f t="shared" si="9"/>
        <v>64901706.85</v>
      </c>
      <c r="D44" s="107">
        <f t="shared" si="9"/>
        <v>276675938.85</v>
      </c>
      <c r="E44" s="107">
        <f t="shared" si="9"/>
        <v>38120265.94</v>
      </c>
      <c r="F44" s="107">
        <f t="shared" si="9"/>
        <v>38120265.94</v>
      </c>
      <c r="G44" s="107">
        <f t="shared" si="9"/>
        <v>238555672.90999997</v>
      </c>
    </row>
    <row r="45" spans="1:7" ht="15">
      <c r="A45" s="36" t="s">
        <v>388</v>
      </c>
      <c r="B45" s="107">
        <v>0</v>
      </c>
      <c r="C45" s="107">
        <v>0</v>
      </c>
      <c r="D45" s="107">
        <v>0</v>
      </c>
      <c r="E45" s="107">
        <v>0</v>
      </c>
      <c r="F45" s="107">
        <v>0</v>
      </c>
      <c r="G45" s="107">
        <f>D45-E45</f>
        <v>0</v>
      </c>
    </row>
    <row r="46" spans="1:7" ht="15">
      <c r="A46" s="36" t="s">
        <v>389</v>
      </c>
      <c r="B46" s="107">
        <v>34751684</v>
      </c>
      <c r="C46" s="107">
        <v>35336081.96</v>
      </c>
      <c r="D46" s="107">
        <v>70087765.96</v>
      </c>
      <c r="E46" s="107">
        <v>9237552.95</v>
      </c>
      <c r="F46" s="107">
        <v>9237552.95</v>
      </c>
      <c r="G46" s="107">
        <f aca="true" t="shared" si="10" ref="G46:G52">D46-E46</f>
        <v>60850213.00999999</v>
      </c>
    </row>
    <row r="47" spans="1:7" ht="15">
      <c r="A47" s="36" t="s">
        <v>390</v>
      </c>
      <c r="B47" s="107">
        <v>10000000</v>
      </c>
      <c r="C47" s="107">
        <v>2724113.32</v>
      </c>
      <c r="D47" s="107">
        <v>12724113.32</v>
      </c>
      <c r="E47" s="107">
        <v>0</v>
      </c>
      <c r="F47" s="107">
        <v>0</v>
      </c>
      <c r="G47" s="107">
        <f t="shared" si="10"/>
        <v>12724113.32</v>
      </c>
    </row>
    <row r="48" spans="1:7" ht="15">
      <c r="A48" s="36" t="s">
        <v>391</v>
      </c>
      <c r="B48" s="107">
        <v>0</v>
      </c>
      <c r="C48" s="107">
        <v>0</v>
      </c>
      <c r="D48" s="107">
        <v>0</v>
      </c>
      <c r="E48" s="107">
        <v>0</v>
      </c>
      <c r="F48" s="107">
        <v>0</v>
      </c>
      <c r="G48" s="107">
        <f t="shared" si="10"/>
        <v>0</v>
      </c>
    </row>
    <row r="49" spans="1:7" ht="15">
      <c r="A49" s="36" t="s">
        <v>392</v>
      </c>
      <c r="B49" s="107">
        <v>0</v>
      </c>
      <c r="C49" s="107">
        <v>8994811.18</v>
      </c>
      <c r="D49" s="107">
        <v>8994811.18</v>
      </c>
      <c r="E49" s="107">
        <v>8985338.3</v>
      </c>
      <c r="F49" s="107">
        <v>8985338.3</v>
      </c>
      <c r="G49" s="107">
        <f t="shared" si="10"/>
        <v>9472.879999998957</v>
      </c>
    </row>
    <row r="50" spans="1:7" ht="15">
      <c r="A50" s="36" t="s">
        <v>393</v>
      </c>
      <c r="B50" s="107">
        <v>0</v>
      </c>
      <c r="C50" s="107">
        <v>0</v>
      </c>
      <c r="D50" s="107">
        <v>0</v>
      </c>
      <c r="E50" s="107">
        <v>0</v>
      </c>
      <c r="F50" s="107">
        <v>0</v>
      </c>
      <c r="G50" s="107">
        <f t="shared" si="10"/>
        <v>0</v>
      </c>
    </row>
    <row r="51" spans="1:7" ht="15">
      <c r="A51" s="36" t="s">
        <v>394</v>
      </c>
      <c r="B51" s="107">
        <v>164022548</v>
      </c>
      <c r="C51" s="107">
        <v>8052148.39</v>
      </c>
      <c r="D51" s="107">
        <v>172074696.39</v>
      </c>
      <c r="E51" s="107">
        <v>19897374.69</v>
      </c>
      <c r="F51" s="107">
        <v>19897374.69</v>
      </c>
      <c r="G51" s="107">
        <f t="shared" si="10"/>
        <v>152177321.7</v>
      </c>
    </row>
    <row r="52" spans="1:7" ht="15">
      <c r="A52" s="36" t="s">
        <v>395</v>
      </c>
      <c r="B52" s="107">
        <v>3000000</v>
      </c>
      <c r="C52" s="107">
        <v>9794552</v>
      </c>
      <c r="D52" s="107">
        <v>12794552</v>
      </c>
      <c r="E52" s="107">
        <v>0</v>
      </c>
      <c r="F52" s="107">
        <v>0</v>
      </c>
      <c r="G52" s="107">
        <f t="shared" si="10"/>
        <v>12794552</v>
      </c>
    </row>
    <row r="53" spans="1:7" ht="15">
      <c r="A53" s="20" t="s">
        <v>396</v>
      </c>
      <c r="B53" s="107">
        <f aca="true" t="shared" si="11" ref="B53:G53">SUM(B54:B60)</f>
        <v>9059102752</v>
      </c>
      <c r="C53" s="107">
        <f t="shared" si="11"/>
        <v>642279338.1700001</v>
      </c>
      <c r="D53" s="107">
        <f t="shared" si="11"/>
        <v>9701382090.17</v>
      </c>
      <c r="E53" s="107">
        <f t="shared" si="11"/>
        <v>2009731909.9699998</v>
      </c>
      <c r="F53" s="107">
        <f t="shared" si="11"/>
        <v>2009731909.9699998</v>
      </c>
      <c r="G53" s="107">
        <f t="shared" si="11"/>
        <v>7691650180.200001</v>
      </c>
    </row>
    <row r="54" spans="1:7" ht="15">
      <c r="A54" s="36" t="s">
        <v>397</v>
      </c>
      <c r="B54" s="107">
        <v>12500000</v>
      </c>
      <c r="C54" s="107">
        <v>27330944.88</v>
      </c>
      <c r="D54" s="107">
        <v>39830944.88</v>
      </c>
      <c r="E54" s="107">
        <v>4366372.28</v>
      </c>
      <c r="F54" s="107">
        <v>4366372.28</v>
      </c>
      <c r="G54" s="107">
        <f>D54-E54</f>
        <v>35464572.6</v>
      </c>
    </row>
    <row r="55" spans="1:7" ht="15">
      <c r="A55" s="36" t="s">
        <v>398</v>
      </c>
      <c r="B55" s="107">
        <v>545640695</v>
      </c>
      <c r="C55" s="107">
        <v>-71671119.68</v>
      </c>
      <c r="D55" s="107">
        <v>473969575.32</v>
      </c>
      <c r="E55" s="107">
        <v>9715437.42</v>
      </c>
      <c r="F55" s="107">
        <v>9715437.42</v>
      </c>
      <c r="G55" s="107">
        <f aca="true" t="shared" si="12" ref="G55:G60">D55-E55</f>
        <v>464254137.9</v>
      </c>
    </row>
    <row r="56" spans="1:7" ht="15">
      <c r="A56" s="36" t="s">
        <v>399</v>
      </c>
      <c r="B56" s="107">
        <v>1804469239</v>
      </c>
      <c r="C56" s="107">
        <v>126190248.19</v>
      </c>
      <c r="D56" s="107">
        <v>1930659487.19</v>
      </c>
      <c r="E56" s="107">
        <v>559269015.02</v>
      </c>
      <c r="F56" s="107">
        <v>559269015.02</v>
      </c>
      <c r="G56" s="107">
        <f t="shared" si="12"/>
        <v>1371390472.17</v>
      </c>
    </row>
    <row r="57" spans="1:7" ht="15">
      <c r="A57" s="37" t="s">
        <v>400</v>
      </c>
      <c r="B57" s="107">
        <v>111500000</v>
      </c>
      <c r="C57" s="107">
        <v>67957508.81</v>
      </c>
      <c r="D57" s="107">
        <v>179457508.81</v>
      </c>
      <c r="E57" s="107">
        <v>4992358.65</v>
      </c>
      <c r="F57" s="107">
        <v>4992358.65</v>
      </c>
      <c r="G57" s="107">
        <f t="shared" si="12"/>
        <v>174465150.16</v>
      </c>
    </row>
    <row r="58" spans="1:7" ht="15">
      <c r="A58" s="36" t="s">
        <v>401</v>
      </c>
      <c r="B58" s="107">
        <v>6427836596</v>
      </c>
      <c r="C58" s="107">
        <v>492405718.97</v>
      </c>
      <c r="D58" s="107">
        <v>6920242314.97</v>
      </c>
      <c r="E58" s="107">
        <v>1399468720.6</v>
      </c>
      <c r="F58" s="107">
        <v>1399468720.6</v>
      </c>
      <c r="G58" s="107">
        <f t="shared" si="12"/>
        <v>5520773594.370001</v>
      </c>
    </row>
    <row r="59" spans="1:7" ht="15">
      <c r="A59" s="36" t="s">
        <v>402</v>
      </c>
      <c r="B59" s="107">
        <v>127613983</v>
      </c>
      <c r="C59" s="107">
        <v>66037</v>
      </c>
      <c r="D59" s="107">
        <v>127680020</v>
      </c>
      <c r="E59" s="107">
        <v>31920006</v>
      </c>
      <c r="F59" s="107">
        <v>31920006</v>
      </c>
      <c r="G59" s="107">
        <f t="shared" si="12"/>
        <v>95760014</v>
      </c>
    </row>
    <row r="60" spans="1:7" ht="15">
      <c r="A60" s="36" t="s">
        <v>403</v>
      </c>
      <c r="B60" s="107">
        <v>29542239</v>
      </c>
      <c r="C60" s="107">
        <v>0</v>
      </c>
      <c r="D60" s="107">
        <v>29542239</v>
      </c>
      <c r="E60" s="107">
        <v>0</v>
      </c>
      <c r="F60" s="107">
        <v>0</v>
      </c>
      <c r="G60" s="107">
        <f t="shared" si="12"/>
        <v>29542239</v>
      </c>
    </row>
    <row r="61" spans="1:7" ht="15">
      <c r="A61" s="20" t="s">
        <v>404</v>
      </c>
      <c r="B61" s="107">
        <f aca="true" t="shared" si="13" ref="B61:G61">SUM(B62:B70)</f>
        <v>47600000</v>
      </c>
      <c r="C61" s="107">
        <f t="shared" si="13"/>
        <v>-288329</v>
      </c>
      <c r="D61" s="107">
        <f t="shared" si="13"/>
        <v>47311671</v>
      </c>
      <c r="E61" s="107">
        <f t="shared" si="13"/>
        <v>0</v>
      </c>
      <c r="F61" s="107">
        <f t="shared" si="13"/>
        <v>0</v>
      </c>
      <c r="G61" s="107">
        <f t="shared" si="13"/>
        <v>47311671</v>
      </c>
    </row>
    <row r="62" spans="1:7" ht="15">
      <c r="A62" s="36" t="s">
        <v>405</v>
      </c>
      <c r="B62" s="107">
        <v>20000000</v>
      </c>
      <c r="C62" s="107">
        <v>0</v>
      </c>
      <c r="D62" s="107">
        <v>20000000</v>
      </c>
      <c r="E62" s="107">
        <v>0</v>
      </c>
      <c r="F62" s="107">
        <v>0</v>
      </c>
      <c r="G62" s="107">
        <f>D62-E62</f>
        <v>20000000</v>
      </c>
    </row>
    <row r="63" spans="1:7" ht="15">
      <c r="A63" s="36" t="s">
        <v>406</v>
      </c>
      <c r="B63" s="107">
        <v>15600000</v>
      </c>
      <c r="C63" s="107">
        <v>-103503</v>
      </c>
      <c r="D63" s="107">
        <v>15496497</v>
      </c>
      <c r="E63" s="107">
        <v>0</v>
      </c>
      <c r="F63" s="107">
        <v>0</v>
      </c>
      <c r="G63" s="107">
        <f aca="true" t="shared" si="14" ref="G63:G70">D63-E63</f>
        <v>15496497</v>
      </c>
    </row>
    <row r="64" spans="1:7" ht="15">
      <c r="A64" s="36" t="s">
        <v>407</v>
      </c>
      <c r="B64" s="107">
        <v>0</v>
      </c>
      <c r="C64" s="107">
        <v>0</v>
      </c>
      <c r="D64" s="107">
        <v>0</v>
      </c>
      <c r="E64" s="107">
        <v>0</v>
      </c>
      <c r="F64" s="107">
        <v>0</v>
      </c>
      <c r="G64" s="107">
        <f t="shared" si="14"/>
        <v>0</v>
      </c>
    </row>
    <row r="65" spans="1:7" ht="15">
      <c r="A65" s="36" t="s">
        <v>408</v>
      </c>
      <c r="B65" s="107">
        <v>0</v>
      </c>
      <c r="C65" s="107">
        <v>0</v>
      </c>
      <c r="D65" s="107">
        <v>0</v>
      </c>
      <c r="E65" s="107">
        <v>0</v>
      </c>
      <c r="F65" s="107">
        <v>0</v>
      </c>
      <c r="G65" s="107">
        <f t="shared" si="14"/>
        <v>0</v>
      </c>
    </row>
    <row r="66" spans="1:7" ht="15">
      <c r="A66" s="36" t="s">
        <v>409</v>
      </c>
      <c r="B66" s="107">
        <v>0</v>
      </c>
      <c r="C66" s="107">
        <v>0</v>
      </c>
      <c r="D66" s="107">
        <v>0</v>
      </c>
      <c r="E66" s="107">
        <v>0</v>
      </c>
      <c r="F66" s="107">
        <v>0</v>
      </c>
      <c r="G66" s="107">
        <f t="shared" si="14"/>
        <v>0</v>
      </c>
    </row>
    <row r="67" spans="1:7" ht="15">
      <c r="A67" s="36" t="s">
        <v>410</v>
      </c>
      <c r="B67" s="107">
        <v>2000000</v>
      </c>
      <c r="C67" s="107">
        <v>0</v>
      </c>
      <c r="D67" s="107">
        <v>2000000</v>
      </c>
      <c r="E67" s="107">
        <v>0</v>
      </c>
      <c r="F67" s="107">
        <v>0</v>
      </c>
      <c r="G67" s="107">
        <f t="shared" si="14"/>
        <v>2000000</v>
      </c>
    </row>
    <row r="68" spans="1:7" ht="15">
      <c r="A68" s="36" t="s">
        <v>411</v>
      </c>
      <c r="B68" s="107">
        <v>0</v>
      </c>
      <c r="C68" s="107">
        <v>0</v>
      </c>
      <c r="D68" s="107">
        <v>0</v>
      </c>
      <c r="E68" s="107">
        <v>0</v>
      </c>
      <c r="F68" s="107">
        <v>0</v>
      </c>
      <c r="G68" s="107">
        <f t="shared" si="14"/>
        <v>0</v>
      </c>
    </row>
    <row r="69" spans="1:7" ht="15">
      <c r="A69" s="36" t="s">
        <v>412</v>
      </c>
      <c r="B69" s="107">
        <v>0</v>
      </c>
      <c r="C69" s="107">
        <v>0</v>
      </c>
      <c r="D69" s="107">
        <v>0</v>
      </c>
      <c r="E69" s="107">
        <v>0</v>
      </c>
      <c r="F69" s="107">
        <v>0</v>
      </c>
      <c r="G69" s="107">
        <f t="shared" si="14"/>
        <v>0</v>
      </c>
    </row>
    <row r="70" spans="1:7" ht="15">
      <c r="A70" s="36" t="s">
        <v>413</v>
      </c>
      <c r="B70" s="107">
        <v>10000000</v>
      </c>
      <c r="C70" s="107">
        <v>-184826</v>
      </c>
      <c r="D70" s="107">
        <v>9815174</v>
      </c>
      <c r="E70" s="107">
        <v>0</v>
      </c>
      <c r="F70" s="107">
        <v>0</v>
      </c>
      <c r="G70" s="107">
        <f t="shared" si="14"/>
        <v>9815174</v>
      </c>
    </row>
    <row r="71" spans="1:7" ht="15">
      <c r="A71" s="33" t="s">
        <v>421</v>
      </c>
      <c r="B71" s="109">
        <f aca="true" t="shared" si="15" ref="B71:G71">SUM(B72:B75)</f>
        <v>1538636513</v>
      </c>
      <c r="C71" s="109">
        <f t="shared" si="15"/>
        <v>9445854.02</v>
      </c>
      <c r="D71" s="109">
        <f t="shared" si="15"/>
        <v>1548082367.02</v>
      </c>
      <c r="E71" s="109">
        <f t="shared" si="15"/>
        <v>425467836.42</v>
      </c>
      <c r="F71" s="109">
        <f t="shared" si="15"/>
        <v>425467836.42</v>
      </c>
      <c r="G71" s="109">
        <f t="shared" si="15"/>
        <v>1122614530.6</v>
      </c>
    </row>
    <row r="72" spans="1:7" ht="15">
      <c r="A72" s="36" t="s">
        <v>415</v>
      </c>
      <c r="B72" s="107">
        <v>0</v>
      </c>
      <c r="C72" s="107">
        <v>0</v>
      </c>
      <c r="D72" s="107">
        <v>0</v>
      </c>
      <c r="E72" s="107">
        <v>0</v>
      </c>
      <c r="F72" s="107">
        <v>0</v>
      </c>
      <c r="G72" s="107">
        <f>D72-E72</f>
        <v>0</v>
      </c>
    </row>
    <row r="73" spans="1:7" ht="30">
      <c r="A73" s="36" t="s">
        <v>416</v>
      </c>
      <c r="B73" s="107">
        <v>1538636513</v>
      </c>
      <c r="C73" s="107">
        <v>9445854.02</v>
      </c>
      <c r="D73" s="107">
        <v>1548082367.02</v>
      </c>
      <c r="E73" s="107">
        <v>425467836.42</v>
      </c>
      <c r="F73" s="107">
        <v>425467836.42</v>
      </c>
      <c r="G73" s="107">
        <f>D73-E73</f>
        <v>1122614530.6</v>
      </c>
    </row>
    <row r="74" spans="1:7" ht="15">
      <c r="A74" s="36" t="s">
        <v>417</v>
      </c>
      <c r="B74" s="107">
        <v>0</v>
      </c>
      <c r="C74" s="107">
        <v>0</v>
      </c>
      <c r="D74" s="107">
        <v>0</v>
      </c>
      <c r="E74" s="107">
        <v>0</v>
      </c>
      <c r="F74" s="107">
        <v>0</v>
      </c>
      <c r="G74" s="107">
        <f>D74-E74</f>
        <v>0</v>
      </c>
    </row>
    <row r="75" spans="1:7" ht="15">
      <c r="A75" s="36" t="s">
        <v>418</v>
      </c>
      <c r="B75" s="107">
        <v>0</v>
      </c>
      <c r="C75" s="107">
        <v>0</v>
      </c>
      <c r="D75" s="107">
        <v>0</v>
      </c>
      <c r="E75" s="107">
        <v>0</v>
      </c>
      <c r="F75" s="107">
        <v>0</v>
      </c>
      <c r="G75" s="107">
        <f>D75-E75</f>
        <v>0</v>
      </c>
    </row>
    <row r="76" spans="1:7" ht="15">
      <c r="A76" s="34"/>
      <c r="B76" s="110"/>
      <c r="C76" s="110"/>
      <c r="D76" s="110"/>
      <c r="E76" s="110"/>
      <c r="F76" s="110"/>
      <c r="G76" s="110"/>
    </row>
    <row r="77" spans="1:7" ht="15">
      <c r="A77" s="23" t="s">
        <v>376</v>
      </c>
      <c r="B77" s="108">
        <f aca="true" t="shared" si="16" ref="B77:G77">B43+B9</f>
        <v>21454315101</v>
      </c>
      <c r="C77" s="108">
        <f t="shared" si="16"/>
        <v>1426108541.44</v>
      </c>
      <c r="D77" s="108">
        <f t="shared" si="16"/>
        <v>22880423642.440002</v>
      </c>
      <c r="E77" s="108">
        <f t="shared" si="16"/>
        <v>5224845028.46</v>
      </c>
      <c r="F77" s="108">
        <f t="shared" si="16"/>
        <v>5219412494.42</v>
      </c>
      <c r="G77" s="108">
        <f t="shared" si="16"/>
        <v>17655578613.98</v>
      </c>
    </row>
    <row r="78" spans="1:7" ht="15">
      <c r="A78" s="35"/>
      <c r="B78" s="120"/>
      <c r="C78" s="120"/>
      <c r="D78" s="120"/>
      <c r="E78" s="120"/>
      <c r="F78" s="120"/>
      <c r="G78" s="121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4" fitToWidth="1" horizontalDpi="600" verticalDpi="600" orientation="portrait" scale="48" r:id="rId1"/>
  <ignoredErrors>
    <ignoredError sqref="B77:G77 B71:F71 G72:G75 G62:G70 B61:F61 B53:F53 G60 G44:G52 B44:F44 B43:IV43 G38:G41 B37:F37 G28:G36 B27:F27 B19:F19 G10:G18 B10:F10 B9:IV9" unlockedFormula="1"/>
    <ignoredError sqref="G71 G61 G53:G59 G37 G26:G27 G19:G25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4">
      <selection activeCell="A5" sqref="A5:G5"/>
    </sheetView>
  </sheetViews>
  <sheetFormatPr defaultColWidth="0.71875" defaultRowHeight="15" zeroHeight="1"/>
  <cols>
    <col min="1" max="1" width="111.8515625" style="0" customWidth="1"/>
    <col min="2" max="6" width="20.7109375" style="0" customWidth="1"/>
    <col min="7" max="7" width="17.57421875" style="0" customWidth="1"/>
    <col min="8" max="8" width="0" style="0" hidden="1" customWidth="1"/>
    <col min="9" max="255" width="11.421875" style="0" hidden="1" customWidth="1"/>
  </cols>
  <sheetData>
    <row r="1" spans="1:7" ht="21">
      <c r="A1" s="156" t="s">
        <v>422</v>
      </c>
      <c r="B1" s="151"/>
      <c r="C1" s="151"/>
      <c r="D1" s="151"/>
      <c r="E1" s="151"/>
      <c r="F1" s="151"/>
      <c r="G1" s="151"/>
    </row>
    <row r="2" spans="1:7" ht="15">
      <c r="A2" s="132" t="s">
        <v>291</v>
      </c>
      <c r="B2" s="133"/>
      <c r="C2" s="133"/>
      <c r="D2" s="133"/>
      <c r="E2" s="133"/>
      <c r="F2" s="133"/>
      <c r="G2" s="134"/>
    </row>
    <row r="3" spans="1:7" ht="15">
      <c r="A3" s="138" t="s">
        <v>293</v>
      </c>
      <c r="B3" s="139"/>
      <c r="C3" s="139"/>
      <c r="D3" s="139"/>
      <c r="E3" s="139"/>
      <c r="F3" s="139"/>
      <c r="G3" s="140"/>
    </row>
    <row r="4" spans="1:7" ht="15">
      <c r="A4" s="138" t="s">
        <v>423</v>
      </c>
      <c r="B4" s="139"/>
      <c r="C4" s="139"/>
      <c r="D4" s="139"/>
      <c r="E4" s="139"/>
      <c r="F4" s="139"/>
      <c r="G4" s="140"/>
    </row>
    <row r="5" spans="1:7" ht="15">
      <c r="A5" s="138" t="s">
        <v>484</v>
      </c>
      <c r="B5" s="139"/>
      <c r="C5" s="139"/>
      <c r="D5" s="139"/>
      <c r="E5" s="139"/>
      <c r="F5" s="139"/>
      <c r="G5" s="140"/>
    </row>
    <row r="6" spans="1:7" ht="15">
      <c r="A6" s="141" t="s">
        <v>2</v>
      </c>
      <c r="B6" s="142"/>
      <c r="C6" s="142"/>
      <c r="D6" s="142"/>
      <c r="E6" s="142"/>
      <c r="F6" s="142"/>
      <c r="G6" s="143"/>
    </row>
    <row r="7" spans="1:7" ht="15">
      <c r="A7" s="148" t="s">
        <v>424</v>
      </c>
      <c r="B7" s="154" t="s">
        <v>295</v>
      </c>
      <c r="C7" s="154"/>
      <c r="D7" s="154"/>
      <c r="E7" s="154"/>
      <c r="F7" s="154"/>
      <c r="G7" s="154" t="s">
        <v>296</v>
      </c>
    </row>
    <row r="8" spans="1:7" ht="30">
      <c r="A8" s="149"/>
      <c r="B8" s="6" t="s">
        <v>297</v>
      </c>
      <c r="C8" s="31" t="s">
        <v>385</v>
      </c>
      <c r="D8" s="31" t="s">
        <v>227</v>
      </c>
      <c r="E8" s="31" t="s">
        <v>182</v>
      </c>
      <c r="F8" s="31" t="s">
        <v>199</v>
      </c>
      <c r="G8" s="160"/>
    </row>
    <row r="9" spans="1:7" ht="15">
      <c r="A9" s="19" t="s">
        <v>425</v>
      </c>
      <c r="B9" s="111">
        <f aca="true" t="shared" si="0" ref="B9:G9">SUM(B10,B11,B12,B15,B16,B19)</f>
        <v>2793559320</v>
      </c>
      <c r="C9" s="111">
        <f t="shared" si="0"/>
        <v>14585188.999999996</v>
      </c>
      <c r="D9" s="111">
        <f t="shared" si="0"/>
        <v>2808144509</v>
      </c>
      <c r="E9" s="111">
        <f t="shared" si="0"/>
        <v>560409797.699999</v>
      </c>
      <c r="F9" s="111">
        <f t="shared" si="0"/>
        <v>555393424.7000006</v>
      </c>
      <c r="G9" s="111">
        <f t="shared" si="0"/>
        <v>2247734711.3000016</v>
      </c>
    </row>
    <row r="10" spans="1:7" ht="15">
      <c r="A10" s="20" t="s">
        <v>426</v>
      </c>
      <c r="B10" s="112">
        <v>1795537030</v>
      </c>
      <c r="C10" s="112">
        <v>11951230.379999995</v>
      </c>
      <c r="D10" s="112">
        <v>1807488260.38</v>
      </c>
      <c r="E10" s="112">
        <v>351647387.53999907</v>
      </c>
      <c r="F10" s="112">
        <v>348599126.2500002</v>
      </c>
      <c r="G10" s="112">
        <f>D10-E10</f>
        <v>1455840872.840001</v>
      </c>
    </row>
    <row r="11" spans="1:7" ht="15">
      <c r="A11" s="20" t="s">
        <v>427</v>
      </c>
      <c r="B11" s="112">
        <v>104854187</v>
      </c>
      <c r="C11" s="112">
        <v>-519453.9299999998</v>
      </c>
      <c r="D11" s="112">
        <v>104334733.06999998</v>
      </c>
      <c r="E11" s="112">
        <v>19562601.659999993</v>
      </c>
      <c r="F11" s="112">
        <v>19393126.65000002</v>
      </c>
      <c r="G11" s="112">
        <f>D11-E11</f>
        <v>84772131.40999998</v>
      </c>
    </row>
    <row r="12" spans="1:7" ht="15">
      <c r="A12" s="20" t="s">
        <v>428</v>
      </c>
      <c r="B12" s="112">
        <f aca="true" t="shared" si="1" ref="B12:G12">B13+B14</f>
        <v>268919423</v>
      </c>
      <c r="C12" s="112">
        <f t="shared" si="1"/>
        <v>-199876.06000000003</v>
      </c>
      <c r="D12" s="112">
        <f aca="true" t="shared" si="2" ref="D12:D19">+B12+C12</f>
        <v>268719546.94</v>
      </c>
      <c r="E12" s="112">
        <f t="shared" si="1"/>
        <v>61827966.23999999</v>
      </c>
      <c r="F12" s="112">
        <f t="shared" si="1"/>
        <v>61203319.78999999</v>
      </c>
      <c r="G12" s="112">
        <f t="shared" si="1"/>
        <v>206891580.70000005</v>
      </c>
    </row>
    <row r="13" spans="1:7" ht="15">
      <c r="A13" s="21" t="s">
        <v>429</v>
      </c>
      <c r="B13" s="112">
        <v>47392677</v>
      </c>
      <c r="C13" s="112">
        <v>220288.83</v>
      </c>
      <c r="D13" s="112">
        <v>47612965.83</v>
      </c>
      <c r="E13" s="112">
        <v>9337032.319999995</v>
      </c>
      <c r="F13" s="112">
        <v>9250517.160000002</v>
      </c>
      <c r="G13" s="112">
        <f>D13-E13</f>
        <v>38275933.510000005</v>
      </c>
    </row>
    <row r="14" spans="1:7" ht="15">
      <c r="A14" s="21" t="s">
        <v>430</v>
      </c>
      <c r="B14" s="112">
        <v>221526746</v>
      </c>
      <c r="C14" s="112">
        <v>-420164.89</v>
      </c>
      <c r="D14" s="112">
        <v>221106581.11</v>
      </c>
      <c r="E14" s="112">
        <v>52490933.919999994</v>
      </c>
      <c r="F14" s="112">
        <v>51952802.62999999</v>
      </c>
      <c r="G14" s="112">
        <f>D14-E14</f>
        <v>168615647.19000003</v>
      </c>
    </row>
    <row r="15" spans="1:7" ht="15">
      <c r="A15" s="20" t="s">
        <v>431</v>
      </c>
      <c r="B15" s="112">
        <v>624248680</v>
      </c>
      <c r="C15" s="112">
        <v>3353288.610000001</v>
      </c>
      <c r="D15" s="112">
        <v>627601968.6100001</v>
      </c>
      <c r="E15" s="112">
        <v>127371842.25999989</v>
      </c>
      <c r="F15" s="112">
        <v>126197852.01000047</v>
      </c>
      <c r="G15" s="112">
        <f>D15-E15</f>
        <v>500230126.35000026</v>
      </c>
    </row>
    <row r="16" spans="1:7" ht="15">
      <c r="A16" s="33" t="s">
        <v>432</v>
      </c>
      <c r="B16" s="112">
        <f aca="true" t="shared" si="3" ref="B16:G16">B17+B18</f>
        <v>0</v>
      </c>
      <c r="C16" s="112">
        <f t="shared" si="3"/>
        <v>0</v>
      </c>
      <c r="D16" s="112">
        <f t="shared" si="2"/>
        <v>0</v>
      </c>
      <c r="E16" s="112">
        <f t="shared" si="3"/>
        <v>0</v>
      </c>
      <c r="F16" s="112">
        <f t="shared" si="3"/>
        <v>0</v>
      </c>
      <c r="G16" s="112">
        <f t="shared" si="3"/>
        <v>0</v>
      </c>
    </row>
    <row r="17" spans="1:7" ht="15">
      <c r="A17" s="21" t="s">
        <v>433</v>
      </c>
      <c r="B17" s="112">
        <v>0</v>
      </c>
      <c r="C17" s="112">
        <v>0</v>
      </c>
      <c r="D17" s="112">
        <f t="shared" si="2"/>
        <v>0</v>
      </c>
      <c r="E17" s="112">
        <v>0</v>
      </c>
      <c r="F17" s="112">
        <v>0</v>
      </c>
      <c r="G17" s="112">
        <f>D17-E17</f>
        <v>0</v>
      </c>
    </row>
    <row r="18" spans="1:7" ht="15">
      <c r="A18" s="21" t="s">
        <v>434</v>
      </c>
      <c r="B18" s="112">
        <v>0</v>
      </c>
      <c r="C18" s="112">
        <v>0</v>
      </c>
      <c r="D18" s="112">
        <f t="shared" si="2"/>
        <v>0</v>
      </c>
      <c r="E18" s="112">
        <v>0</v>
      </c>
      <c r="F18" s="112">
        <v>0</v>
      </c>
      <c r="G18" s="112">
        <f>D18-E18</f>
        <v>0</v>
      </c>
    </row>
    <row r="19" spans="1:7" ht="15">
      <c r="A19" s="20" t="s">
        <v>435</v>
      </c>
      <c r="B19" s="112">
        <v>0</v>
      </c>
      <c r="C19" s="112">
        <v>0</v>
      </c>
      <c r="D19" s="112">
        <f t="shared" si="2"/>
        <v>0</v>
      </c>
      <c r="E19" s="112">
        <v>0</v>
      </c>
      <c r="F19" s="112">
        <v>0</v>
      </c>
      <c r="G19" s="112">
        <f>D19-E19</f>
        <v>0</v>
      </c>
    </row>
    <row r="20" spans="1:7" ht="15">
      <c r="A20" s="34"/>
      <c r="B20" s="113"/>
      <c r="C20" s="113"/>
      <c r="D20" s="113"/>
      <c r="E20" s="113"/>
      <c r="F20" s="113"/>
      <c r="G20" s="113"/>
    </row>
    <row r="21" spans="1:8" ht="15">
      <c r="A21" s="26" t="s">
        <v>436</v>
      </c>
      <c r="B21" s="111">
        <f aca="true" t="shared" si="4" ref="B21:G21">SUM(B22,B23,B24,B27,B28,B31)</f>
        <v>4859790029</v>
      </c>
      <c r="C21" s="111">
        <f t="shared" si="4"/>
        <v>0</v>
      </c>
      <c r="D21" s="111">
        <f t="shared" si="4"/>
        <v>4859790029</v>
      </c>
      <c r="E21" s="111">
        <f t="shared" si="4"/>
        <v>1017789399.44</v>
      </c>
      <c r="F21" s="111">
        <f t="shared" si="4"/>
        <v>1017789399.44</v>
      </c>
      <c r="G21" s="111">
        <f t="shared" si="4"/>
        <v>3842000629.56</v>
      </c>
      <c r="H21" s="10"/>
    </row>
    <row r="22" spans="1:8" ht="15">
      <c r="A22" s="20" t="s">
        <v>426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f>D22-E22</f>
        <v>0</v>
      </c>
      <c r="H22" s="10"/>
    </row>
    <row r="23" spans="1:8" ht="15">
      <c r="A23" s="20" t="s">
        <v>427</v>
      </c>
      <c r="B23" s="112">
        <v>4859790029</v>
      </c>
      <c r="C23" s="112">
        <v>0</v>
      </c>
      <c r="D23" s="112">
        <v>4859790029</v>
      </c>
      <c r="E23" s="112">
        <v>1017789399.44</v>
      </c>
      <c r="F23" s="112">
        <v>1017789399.44</v>
      </c>
      <c r="G23" s="112">
        <f>D23-E23</f>
        <v>3842000629.56</v>
      </c>
      <c r="H23" s="10"/>
    </row>
    <row r="24" spans="1:8" ht="15">
      <c r="A24" s="20" t="s">
        <v>428</v>
      </c>
      <c r="B24" s="112">
        <f aca="true" t="shared" si="5" ref="B24:G24">B25+B26</f>
        <v>0</v>
      </c>
      <c r="C24" s="112">
        <f t="shared" si="5"/>
        <v>0</v>
      </c>
      <c r="D24" s="112">
        <f t="shared" si="5"/>
        <v>0</v>
      </c>
      <c r="E24" s="112">
        <f t="shared" si="5"/>
        <v>0</v>
      </c>
      <c r="F24" s="112">
        <f t="shared" si="5"/>
        <v>0</v>
      </c>
      <c r="G24" s="112">
        <f t="shared" si="5"/>
        <v>0</v>
      </c>
      <c r="H24" s="10"/>
    </row>
    <row r="25" spans="1:8" ht="15">
      <c r="A25" s="21" t="s">
        <v>429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f>D25-E25</f>
        <v>0</v>
      </c>
      <c r="H25" s="10"/>
    </row>
    <row r="26" spans="1:8" ht="15">
      <c r="A26" s="21" t="s">
        <v>430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f>D26-E26</f>
        <v>0</v>
      </c>
      <c r="H26" s="10"/>
    </row>
    <row r="27" spans="1:8" ht="15">
      <c r="A27" s="20" t="s">
        <v>431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f>D27-E27</f>
        <v>0</v>
      </c>
      <c r="H27" s="10"/>
    </row>
    <row r="28" spans="1:8" ht="15">
      <c r="A28" s="33" t="s">
        <v>432</v>
      </c>
      <c r="B28" s="112">
        <f aca="true" t="shared" si="6" ref="B28:G28">B29+B30</f>
        <v>0</v>
      </c>
      <c r="C28" s="112">
        <f t="shared" si="6"/>
        <v>0</v>
      </c>
      <c r="D28" s="112">
        <f t="shared" si="6"/>
        <v>0</v>
      </c>
      <c r="E28" s="112">
        <f t="shared" si="6"/>
        <v>0</v>
      </c>
      <c r="F28" s="112">
        <f t="shared" si="6"/>
        <v>0</v>
      </c>
      <c r="G28" s="112">
        <f t="shared" si="6"/>
        <v>0</v>
      </c>
      <c r="H28" s="10"/>
    </row>
    <row r="29" spans="1:8" ht="15">
      <c r="A29" s="21" t="s">
        <v>433</v>
      </c>
      <c r="B29" s="112">
        <v>0</v>
      </c>
      <c r="C29" s="112">
        <v>0</v>
      </c>
      <c r="D29" s="112">
        <v>0</v>
      </c>
      <c r="E29" s="112">
        <v>0</v>
      </c>
      <c r="F29" s="112">
        <v>0</v>
      </c>
      <c r="G29" s="112">
        <f>D29-E29</f>
        <v>0</v>
      </c>
      <c r="H29" s="10"/>
    </row>
    <row r="30" spans="1:8" ht="15">
      <c r="A30" s="21" t="s">
        <v>434</v>
      </c>
      <c r="B30" s="112">
        <v>0</v>
      </c>
      <c r="C30" s="112">
        <v>0</v>
      </c>
      <c r="D30" s="112">
        <v>0</v>
      </c>
      <c r="E30" s="112">
        <v>0</v>
      </c>
      <c r="F30" s="112">
        <v>0</v>
      </c>
      <c r="G30" s="112">
        <f>D30-E30</f>
        <v>0</v>
      </c>
      <c r="H30" s="10"/>
    </row>
    <row r="31" spans="1:8" ht="15">
      <c r="A31" s="20" t="s">
        <v>435</v>
      </c>
      <c r="B31" s="112">
        <v>0</v>
      </c>
      <c r="C31" s="112">
        <v>0</v>
      </c>
      <c r="D31" s="112">
        <v>0</v>
      </c>
      <c r="E31" s="112">
        <v>0</v>
      </c>
      <c r="F31" s="112">
        <v>0</v>
      </c>
      <c r="G31" s="112">
        <f>D31-E31</f>
        <v>0</v>
      </c>
      <c r="H31" s="10"/>
    </row>
    <row r="32" spans="1:7" ht="15">
      <c r="A32" s="34"/>
      <c r="B32" s="113"/>
      <c r="C32" s="113"/>
      <c r="D32" s="113"/>
      <c r="E32" s="113"/>
      <c r="F32" s="113"/>
      <c r="G32" s="113"/>
    </row>
    <row r="33" spans="1:7" ht="15">
      <c r="A33" s="23" t="s">
        <v>437</v>
      </c>
      <c r="B33" s="111">
        <f aca="true" t="shared" si="7" ref="B33:G33">B21+B9</f>
        <v>7653349349</v>
      </c>
      <c r="C33" s="111">
        <f t="shared" si="7"/>
        <v>14585188.999999996</v>
      </c>
      <c r="D33" s="111">
        <f t="shared" si="7"/>
        <v>7667934538</v>
      </c>
      <c r="E33" s="111">
        <f t="shared" si="7"/>
        <v>1578199197.139999</v>
      </c>
      <c r="F33" s="111">
        <f t="shared" si="7"/>
        <v>1573182824.1400008</v>
      </c>
      <c r="G33" s="111">
        <f t="shared" si="7"/>
        <v>6089735340.860002</v>
      </c>
    </row>
    <row r="34" spans="1:7" ht="15">
      <c r="A34" s="35"/>
      <c r="B34" s="123"/>
      <c r="C34" s="123"/>
      <c r="D34" s="123"/>
      <c r="E34" s="123"/>
      <c r="F34" s="123"/>
      <c r="G34" s="123"/>
    </row>
    <row r="35" spans="2:7" ht="15" hidden="1">
      <c r="B35" s="32"/>
      <c r="C35" s="32"/>
      <c r="D35" s="32"/>
      <c r="E35" s="32"/>
      <c r="F35" s="32"/>
      <c r="G35" s="32"/>
    </row>
    <row r="36" spans="2:7" ht="15" hidden="1">
      <c r="B36" s="32"/>
      <c r="C36" s="32"/>
      <c r="D36" s="32"/>
      <c r="E36" s="32"/>
      <c r="F36" s="32"/>
      <c r="G36" s="32"/>
    </row>
    <row r="37" spans="2:7" ht="15" hidden="1">
      <c r="B37" s="32"/>
      <c r="C37" s="32"/>
      <c r="D37" s="32"/>
      <c r="E37" s="32"/>
      <c r="F37" s="32"/>
      <c r="G37" s="32"/>
    </row>
    <row r="38" spans="2:7" ht="15" hidden="1">
      <c r="B38" s="32"/>
      <c r="C38" s="32"/>
      <c r="D38" s="32"/>
      <c r="E38" s="32"/>
      <c r="F38" s="32"/>
      <c r="G38" s="32"/>
    </row>
    <row r="39" spans="2:7" ht="15" hidden="1">
      <c r="B39" s="32"/>
      <c r="C39" s="32"/>
      <c r="D39" s="32"/>
      <c r="E39" s="32"/>
      <c r="F39" s="32"/>
      <c r="G39" s="32"/>
    </row>
    <row r="40" spans="2:7" ht="15" hidden="1">
      <c r="B40" s="32"/>
      <c r="C40" s="32"/>
      <c r="D40" s="32"/>
      <c r="E40" s="32"/>
      <c r="F40" s="32"/>
      <c r="G40" s="32"/>
    </row>
    <row r="41" spans="2:7" ht="15" hidden="1">
      <c r="B41" s="32"/>
      <c r="C41" s="32"/>
      <c r="D41" s="32"/>
      <c r="E41" s="32"/>
      <c r="F41" s="32"/>
      <c r="G41" s="32"/>
    </row>
    <row r="42" spans="2:7" ht="15" hidden="1">
      <c r="B42" s="32"/>
      <c r="C42" s="32"/>
      <c r="D42" s="32"/>
      <c r="E42" s="32"/>
      <c r="F42" s="32"/>
      <c r="G42" s="32"/>
    </row>
    <row r="43" spans="2:7" ht="15" hidden="1">
      <c r="B43" s="32"/>
      <c r="C43" s="32"/>
      <c r="D43" s="32"/>
      <c r="E43" s="32"/>
      <c r="F43" s="32"/>
      <c r="G43" s="32"/>
    </row>
    <row r="44" spans="2:7" ht="15" hidden="1">
      <c r="B44" s="32"/>
      <c r="C44" s="32"/>
      <c r="D44" s="32"/>
      <c r="E44" s="32"/>
      <c r="F44" s="32"/>
      <c r="G44" s="32"/>
    </row>
    <row r="45" spans="2:7" ht="15" hidden="1">
      <c r="B45" s="32"/>
      <c r="C45" s="32"/>
      <c r="D45" s="32"/>
      <c r="E45" s="32"/>
      <c r="F45" s="32"/>
      <c r="G45" s="3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7480314960629921" bottom="0.7480314960629921" header="0.31496062992125984" footer="0.31496062992125984"/>
  <pageSetup fitToHeight="2" fitToWidth="1" horizontalDpi="600" verticalDpi="600" orientation="portrait" scale="40" r:id="rId1"/>
  <ignoredErrors>
    <ignoredError sqref="B9:F9 B12:C12 B16:C16 B21:F21 B24:F24 B28:F28 B33:F33 G9:G11 G13:G15 G17:G23 G25:G27 G29:G33 E12:F12 E16:F16 D17:D19" unlockedFormula="1"/>
    <ignoredError sqref="G12 G16 G24 G28 D16 D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</dc:creator>
  <cp:keywords/>
  <dc:description/>
  <cp:lastModifiedBy>privado</cp:lastModifiedBy>
  <cp:lastPrinted>2021-01-29T17:33:48Z</cp:lastPrinted>
  <dcterms:created xsi:type="dcterms:W3CDTF">2019-07-09T15:27:10Z</dcterms:created>
  <dcterms:modified xsi:type="dcterms:W3CDTF">2021-04-29T20:57:37Z</dcterms:modified>
  <cp:category/>
  <cp:version/>
  <cp:contentType/>
  <cp:contentStatus/>
</cp:coreProperties>
</file>